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6" windowHeight="6528" activeTab="1"/>
  </bookViews>
  <sheets>
    <sheet name="КП 2024-1_3 (2)" sheetId="18" r:id="rId1"/>
    <sheet name="КП актуал. ноември" sheetId="14" r:id="rId2"/>
    <sheet name="Лист1" sheetId="16" r:id="rId3"/>
    <sheet name=" Справка- Прил.3 към ЗДБРБ" sheetId="15" r:id="rId4"/>
    <sheet name="Лист2" sheetId="17" r:id="rId5"/>
  </sheets>
  <calcPr calcId="145621"/>
</workbook>
</file>

<file path=xl/calcChain.xml><?xml version="1.0" encoding="utf-8"?>
<calcChain xmlns="http://schemas.openxmlformats.org/spreadsheetml/2006/main">
  <c r="M74" i="14" l="1"/>
  <c r="H74" i="14"/>
  <c r="U11" i="14"/>
  <c r="T11" i="14"/>
  <c r="R11" i="14"/>
  <c r="J11" i="14"/>
  <c r="I11" i="14"/>
  <c r="G11" i="14"/>
  <c r="F11" i="14"/>
  <c r="F10" i="14" s="1"/>
  <c r="Q14" i="14"/>
  <c r="O14" i="14"/>
  <c r="H14" i="14"/>
  <c r="F14" i="14"/>
  <c r="U53" i="14"/>
  <c r="O53" i="14"/>
  <c r="L53" i="14"/>
  <c r="F53" i="14"/>
  <c r="P81" i="14"/>
  <c r="O81" i="14"/>
  <c r="F81" i="14"/>
  <c r="S74" i="14"/>
  <c r="Q74" i="14"/>
  <c r="H64" i="14"/>
  <c r="E64" i="14"/>
  <c r="N79" i="14"/>
  <c r="E79" i="14"/>
  <c r="N90" i="14"/>
  <c r="N89" i="14"/>
  <c r="M89" i="14" s="1"/>
  <c r="G50" i="14" l="1"/>
  <c r="I50" i="14"/>
  <c r="L50" i="14"/>
  <c r="L14" i="14" s="1"/>
  <c r="P50" i="14"/>
  <c r="R50" i="14"/>
  <c r="U50" i="14"/>
  <c r="U14" i="14" s="1"/>
  <c r="E51" i="14"/>
  <c r="N51" i="14"/>
  <c r="N50" i="14" l="1"/>
  <c r="E50" i="14"/>
  <c r="M51" i="14"/>
  <c r="M63" i="14"/>
  <c r="M99" i="14"/>
  <c r="M50" i="14" l="1"/>
  <c r="N35" i="14"/>
  <c r="N29" i="14"/>
  <c r="N28" i="14"/>
  <c r="U98" i="14"/>
  <c r="U97" i="14" s="1"/>
  <c r="R98" i="14"/>
  <c r="R97" i="14" s="1"/>
  <c r="Q98" i="14"/>
  <c r="Q97" i="14" s="1"/>
  <c r="P98" i="14"/>
  <c r="P97" i="14" s="1"/>
  <c r="O98" i="14"/>
  <c r="N96" i="14"/>
  <c r="U95" i="14"/>
  <c r="U94" i="14" s="1"/>
  <c r="R95" i="14"/>
  <c r="R94" i="14" s="1"/>
  <c r="Q95" i="14"/>
  <c r="Q94" i="14" s="1"/>
  <c r="P95" i="14"/>
  <c r="P94" i="14" s="1"/>
  <c r="O95" i="14"/>
  <c r="O94" i="14" s="1"/>
  <c r="N93" i="14"/>
  <c r="U92" i="14"/>
  <c r="R92" i="14"/>
  <c r="Q92" i="14"/>
  <c r="P92" i="14"/>
  <c r="O92" i="14"/>
  <c r="N88" i="14"/>
  <c r="N86" i="14"/>
  <c r="N85" i="14"/>
  <c r="N84" i="14"/>
  <c r="N83" i="14"/>
  <c r="N81" i="14" s="1"/>
  <c r="N75" i="14"/>
  <c r="N74" i="14" s="1"/>
  <c r="N73" i="14"/>
  <c r="N72" i="14"/>
  <c r="N71" i="14"/>
  <c r="U70" i="14"/>
  <c r="R70" i="14"/>
  <c r="Q70" i="14"/>
  <c r="Q68" i="14" s="1"/>
  <c r="P70" i="14"/>
  <c r="O70" i="14"/>
  <c r="N69" i="14"/>
  <c r="U68" i="14"/>
  <c r="R68" i="14"/>
  <c r="P68" i="14"/>
  <c r="O68" i="14"/>
  <c r="U61" i="14"/>
  <c r="R61" i="14"/>
  <c r="Q61" i="14"/>
  <c r="P61" i="14"/>
  <c r="O61" i="14"/>
  <c r="N61" i="14"/>
  <c r="T60" i="14"/>
  <c r="N57" i="14"/>
  <c r="N56" i="14"/>
  <c r="N55" i="14"/>
  <c r="N54" i="14"/>
  <c r="R53" i="14"/>
  <c r="Q53" i="14"/>
  <c r="P53" i="14"/>
  <c r="N52" i="14"/>
  <c r="N45" i="14"/>
  <c r="N44" i="14"/>
  <c r="N43" i="14"/>
  <c r="N42" i="14"/>
  <c r="N40" i="14"/>
  <c r="N39" i="14"/>
  <c r="N38" i="14"/>
  <c r="N37" i="14"/>
  <c r="N27" i="14"/>
  <c r="N26" i="14"/>
  <c r="N25" i="14"/>
  <c r="N24" i="14"/>
  <c r="N23" i="14"/>
  <c r="N22" i="14"/>
  <c r="N21" i="14"/>
  <c r="N19" i="14"/>
  <c r="N18" i="14"/>
  <c r="N17" i="14"/>
  <c r="N15" i="14"/>
  <c r="N14" i="14" s="1"/>
  <c r="T14" i="14"/>
  <c r="R14" i="14"/>
  <c r="P14" i="14"/>
  <c r="N13" i="14"/>
  <c r="N11" i="14" s="1"/>
  <c r="Q11" i="14"/>
  <c r="P11" i="14"/>
  <c r="O11" i="14"/>
  <c r="N53" i="14" l="1"/>
  <c r="T10" i="14"/>
  <c r="T9" i="14" s="1"/>
  <c r="P10" i="14"/>
  <c r="U10" i="14"/>
  <c r="N95" i="14"/>
  <c r="R10" i="14"/>
  <c r="N70" i="14"/>
  <c r="U60" i="14"/>
  <c r="N98" i="14"/>
  <c r="R60" i="14"/>
  <c r="O97" i="14"/>
  <c r="O10" i="14"/>
  <c r="O60" i="14"/>
  <c r="N92" i="14"/>
  <c r="M76" i="18"/>
  <c r="M75" i="18" s="1"/>
  <c r="K76" i="18"/>
  <c r="K75" i="18" s="1"/>
  <c r="J76" i="18"/>
  <c r="J75" i="18" s="1"/>
  <c r="I76" i="18"/>
  <c r="H76" i="18"/>
  <c r="H75" i="18" s="1"/>
  <c r="F76" i="18"/>
  <c r="F75" i="18" s="1"/>
  <c r="E76" i="18"/>
  <c r="E75" i="18" s="1"/>
  <c r="I75" i="18"/>
  <c r="G74" i="18"/>
  <c r="G73" i="18" s="1"/>
  <c r="G72" i="18" s="1"/>
  <c r="M73" i="18"/>
  <c r="K73" i="18"/>
  <c r="K72" i="18" s="1"/>
  <c r="J73" i="18"/>
  <c r="J72" i="18" s="1"/>
  <c r="I73" i="18"/>
  <c r="H73" i="18"/>
  <c r="F73" i="18"/>
  <c r="E73" i="18"/>
  <c r="M72" i="18"/>
  <c r="I72" i="18"/>
  <c r="H72" i="18"/>
  <c r="F72" i="18"/>
  <c r="E72" i="18"/>
  <c r="G71" i="18"/>
  <c r="G70" i="18" s="1"/>
  <c r="M70" i="18"/>
  <c r="K70" i="18"/>
  <c r="J70" i="18"/>
  <c r="I70" i="18"/>
  <c r="H70" i="18"/>
  <c r="F70" i="18"/>
  <c r="E70" i="18"/>
  <c r="J69" i="18"/>
  <c r="G69" i="18" s="1"/>
  <c r="G68" i="18"/>
  <c r="G67" i="18"/>
  <c r="G66" i="18"/>
  <c r="G65" i="18"/>
  <c r="E65" i="18"/>
  <c r="G64" i="18"/>
  <c r="E64" i="18"/>
  <c r="H63" i="18"/>
  <c r="H62" i="18" s="1"/>
  <c r="M62" i="18"/>
  <c r="K62" i="18"/>
  <c r="I62" i="18"/>
  <c r="F62" i="18"/>
  <c r="F49" i="18" s="1"/>
  <c r="E62" i="18"/>
  <c r="G61" i="18"/>
  <c r="G60" i="18"/>
  <c r="J59" i="18"/>
  <c r="E59" i="18"/>
  <c r="G58" i="18"/>
  <c r="G57" i="18"/>
  <c r="G56" i="18"/>
  <c r="M55" i="18"/>
  <c r="K55" i="18"/>
  <c r="J55" i="18"/>
  <c r="J53" i="18" s="1"/>
  <c r="I55" i="18"/>
  <c r="H55" i="18"/>
  <c r="G55" i="18" s="1"/>
  <c r="F55" i="18"/>
  <c r="G54" i="18"/>
  <c r="G53" i="18" s="1"/>
  <c r="M53" i="18"/>
  <c r="K53" i="18"/>
  <c r="I53" i="18"/>
  <c r="I49" i="18" s="1"/>
  <c r="H53" i="18"/>
  <c r="F53" i="18"/>
  <c r="E53" i="18"/>
  <c r="M50" i="18"/>
  <c r="K50" i="18"/>
  <c r="J50" i="18"/>
  <c r="I50" i="18"/>
  <c r="H50" i="18"/>
  <c r="G50" i="18"/>
  <c r="F50" i="18"/>
  <c r="E50" i="18"/>
  <c r="L49" i="18"/>
  <c r="G48" i="18"/>
  <c r="G47" i="18"/>
  <c r="E47" i="18" s="1"/>
  <c r="G46" i="18"/>
  <c r="E46" i="18"/>
  <c r="G45" i="18"/>
  <c r="E45" i="18" s="1"/>
  <c r="G44" i="18"/>
  <c r="E44" i="18"/>
  <c r="M43" i="18"/>
  <c r="K43" i="18"/>
  <c r="J43" i="18"/>
  <c r="I43" i="18"/>
  <c r="H43" i="18"/>
  <c r="G42" i="18"/>
  <c r="G41" i="18"/>
  <c r="M40" i="18"/>
  <c r="K40" i="18"/>
  <c r="I40" i="18"/>
  <c r="G40" i="18" s="1"/>
  <c r="H39" i="18"/>
  <c r="G39" i="18" s="1"/>
  <c r="E39" i="18" s="1"/>
  <c r="G38" i="18"/>
  <c r="G37" i="18"/>
  <c r="E37" i="18"/>
  <c r="G36" i="18"/>
  <c r="E36" i="18" s="1"/>
  <c r="G35" i="18"/>
  <c r="E35" i="18" s="1"/>
  <c r="G34" i="18"/>
  <c r="G33" i="18"/>
  <c r="E33" i="18" s="1"/>
  <c r="G32" i="18"/>
  <c r="E32" i="18" s="1"/>
  <c r="G31" i="18"/>
  <c r="E31" i="18"/>
  <c r="G30" i="18"/>
  <c r="E30" i="18" s="1"/>
  <c r="G29" i="18"/>
  <c r="G28" i="18"/>
  <c r="G27" i="18"/>
  <c r="E27" i="18"/>
  <c r="G26" i="18"/>
  <c r="E26" i="18" s="1"/>
  <c r="G25" i="18"/>
  <c r="E25" i="18"/>
  <c r="G24" i="18"/>
  <c r="E24" i="18" s="1"/>
  <c r="G23" i="18"/>
  <c r="G22" i="18"/>
  <c r="F22" i="18"/>
  <c r="E22" i="18"/>
  <c r="G21" i="18"/>
  <c r="E21" i="18" s="1"/>
  <c r="G20" i="18"/>
  <c r="E20" i="18" s="1"/>
  <c r="G19" i="18"/>
  <c r="E19" i="18" s="1"/>
  <c r="G18" i="18"/>
  <c r="F18" i="18"/>
  <c r="E18" i="18" s="1"/>
  <c r="G17" i="18"/>
  <c r="F17" i="18"/>
  <c r="G15" i="18"/>
  <c r="F15" i="18"/>
  <c r="E15" i="18" s="1"/>
  <c r="M14" i="18"/>
  <c r="L14" i="18"/>
  <c r="K14" i="18"/>
  <c r="J14" i="18"/>
  <c r="I14" i="18"/>
  <c r="H14" i="18"/>
  <c r="G13" i="18"/>
  <c r="G12" i="18"/>
  <c r="E12" i="18" s="1"/>
  <c r="E11" i="18" s="1"/>
  <c r="M11" i="18"/>
  <c r="L11" i="18"/>
  <c r="K11" i="18"/>
  <c r="J11" i="18"/>
  <c r="J10" i="18" s="1"/>
  <c r="I11" i="18"/>
  <c r="I10" i="18" s="1"/>
  <c r="I9" i="18" s="1"/>
  <c r="H11" i="18"/>
  <c r="F11" i="18"/>
  <c r="G6" i="16"/>
  <c r="G7" i="16"/>
  <c r="E17" i="18" l="1"/>
  <c r="G59" i="18"/>
  <c r="G63" i="18"/>
  <c r="E43" i="18"/>
  <c r="G43" i="18"/>
  <c r="M49" i="18"/>
  <c r="H49" i="18"/>
  <c r="P9" i="14"/>
  <c r="U9" i="14"/>
  <c r="N94" i="14"/>
  <c r="R9" i="14"/>
  <c r="N97" i="14"/>
  <c r="N10" i="14"/>
  <c r="G11" i="18"/>
  <c r="K49" i="18"/>
  <c r="G14" i="18"/>
  <c r="K10" i="18"/>
  <c r="G76" i="18"/>
  <c r="G75" i="18" s="1"/>
  <c r="L10" i="18"/>
  <c r="L9" i="18" s="1"/>
  <c r="M10" i="18"/>
  <c r="M9" i="18" s="1"/>
  <c r="E49" i="18"/>
  <c r="K9" i="18"/>
  <c r="E14" i="18"/>
  <c r="E10" i="18" s="1"/>
  <c r="E9" i="18" s="1"/>
  <c r="H10" i="18"/>
  <c r="H9" i="18" s="1"/>
  <c r="F14" i="18"/>
  <c r="F10" i="18" s="1"/>
  <c r="F9" i="18" s="1"/>
  <c r="J62" i="18"/>
  <c r="J49" i="18" s="1"/>
  <c r="G49" i="18" s="1"/>
  <c r="E12" i="14"/>
  <c r="E11" i="14" s="1"/>
  <c r="E13" i="14"/>
  <c r="J9" i="18" l="1"/>
  <c r="G62" i="18"/>
  <c r="G10" i="18"/>
  <c r="N9" i="18"/>
  <c r="G9" i="18"/>
  <c r="E15" i="15" l="1"/>
  <c r="D15" i="15"/>
  <c r="C95" i="18" s="1"/>
  <c r="F10" i="15"/>
  <c r="F7" i="15"/>
  <c r="F6" i="15"/>
  <c r="L98" i="14"/>
  <c r="L97" i="14" s="1"/>
  <c r="I98" i="14"/>
  <c r="I97" i="14" s="1"/>
  <c r="H98" i="14"/>
  <c r="H97" i="14" s="1"/>
  <c r="G98" i="14"/>
  <c r="G97" i="14" s="1"/>
  <c r="F98" i="14"/>
  <c r="F97" i="14" s="1"/>
  <c r="E96" i="14"/>
  <c r="L95" i="14"/>
  <c r="L94" i="14" s="1"/>
  <c r="H6" i="16" s="1"/>
  <c r="I95" i="14"/>
  <c r="H95" i="14"/>
  <c r="H94" i="14" s="1"/>
  <c r="E6" i="16" s="1"/>
  <c r="G95" i="14"/>
  <c r="G94" i="14" s="1"/>
  <c r="D6" i="16" s="1"/>
  <c r="F95" i="14"/>
  <c r="F94" i="14" s="1"/>
  <c r="C6" i="16" s="1"/>
  <c r="I94" i="14"/>
  <c r="F6" i="16" s="1"/>
  <c r="E93" i="14"/>
  <c r="L92" i="14"/>
  <c r="I92" i="14"/>
  <c r="H92" i="14"/>
  <c r="G92" i="14"/>
  <c r="F92" i="14"/>
  <c r="H88" i="14"/>
  <c r="H81" i="14" s="1"/>
  <c r="E87" i="14"/>
  <c r="E82" i="14"/>
  <c r="G81" i="14"/>
  <c r="E75" i="14"/>
  <c r="E74" i="14" s="1"/>
  <c r="E73" i="14"/>
  <c r="E72" i="14"/>
  <c r="M72" i="14" s="1"/>
  <c r="E71" i="14"/>
  <c r="M71" i="14" s="1"/>
  <c r="L70" i="14"/>
  <c r="I70" i="14"/>
  <c r="H70" i="14"/>
  <c r="G70" i="14"/>
  <c r="F70" i="14"/>
  <c r="E69" i="14"/>
  <c r="L68" i="14"/>
  <c r="I68" i="14"/>
  <c r="G68" i="14"/>
  <c r="F68" i="14"/>
  <c r="L61" i="14"/>
  <c r="I61" i="14"/>
  <c r="H61" i="14"/>
  <c r="G61" i="14"/>
  <c r="F61" i="14"/>
  <c r="J60" i="14"/>
  <c r="G5" i="16" s="1"/>
  <c r="E59" i="14"/>
  <c r="E57" i="14"/>
  <c r="M57" i="14" s="1"/>
  <c r="E56" i="14"/>
  <c r="M56" i="14" s="1"/>
  <c r="E55" i="14"/>
  <c r="M54" i="14"/>
  <c r="I53" i="14"/>
  <c r="H53" i="14"/>
  <c r="G53" i="14"/>
  <c r="E52" i="14"/>
  <c r="E35" i="14"/>
  <c r="J14" i="14"/>
  <c r="I14" i="14"/>
  <c r="G14" i="14"/>
  <c r="L11" i="14"/>
  <c r="H11" i="14"/>
  <c r="M35" i="14" l="1"/>
  <c r="M55" i="14"/>
  <c r="E53" i="14"/>
  <c r="H68" i="14"/>
  <c r="D7" i="16"/>
  <c r="C7" i="16"/>
  <c r="H7" i="16"/>
  <c r="F7" i="16"/>
  <c r="E7" i="16"/>
  <c r="G10" i="14"/>
  <c r="D4" i="16" s="1"/>
  <c r="E92" i="14"/>
  <c r="M92" i="14" s="1"/>
  <c r="H10" i="14"/>
  <c r="E4" i="16" s="1"/>
  <c r="E95" i="14"/>
  <c r="M96" i="14"/>
  <c r="J10" i="14"/>
  <c r="G4" i="16" s="1"/>
  <c r="G8" i="16" s="1"/>
  <c r="L10" i="14"/>
  <c r="H4" i="16" s="1"/>
  <c r="G60" i="14"/>
  <c r="D5" i="16" s="1"/>
  <c r="L60" i="14"/>
  <c r="H5" i="16" s="1"/>
  <c r="I60" i="14"/>
  <c r="F5" i="16" s="1"/>
  <c r="C4" i="16"/>
  <c r="E88" i="14"/>
  <c r="E81" i="14" s="1"/>
  <c r="I10" i="14"/>
  <c r="E49" i="14"/>
  <c r="E14" i="14" s="1"/>
  <c r="E70" i="14"/>
  <c r="E98" i="14"/>
  <c r="F15" i="15"/>
  <c r="F60" i="14"/>
  <c r="C5" i="16" s="1"/>
  <c r="E62" i="14" l="1"/>
  <c r="E10" i="14"/>
  <c r="M70" i="14"/>
  <c r="M64" i="14"/>
  <c r="H9" i="14"/>
  <c r="J9" i="14"/>
  <c r="E97" i="14"/>
  <c r="M98" i="14"/>
  <c r="E94" i="14"/>
  <c r="M95" i="14"/>
  <c r="D8" i="16"/>
  <c r="G9" i="14"/>
  <c r="E5" i="16"/>
  <c r="E8" i="16" s="1"/>
  <c r="C8" i="16"/>
  <c r="L9" i="14"/>
  <c r="H8" i="16"/>
  <c r="I9" i="14"/>
  <c r="F4" i="16"/>
  <c r="F8" i="16" s="1"/>
  <c r="M62" i="14" l="1"/>
  <c r="E61" i="14"/>
  <c r="M61" i="14" s="1"/>
  <c r="B5" i="16"/>
  <c r="B6" i="16"/>
  <c r="M94" i="14"/>
  <c r="B7" i="16"/>
  <c r="M97" i="14"/>
  <c r="B4" i="16"/>
  <c r="B8" i="16" l="1"/>
</calcChain>
</file>

<file path=xl/sharedStrings.xml><?xml version="1.0" encoding="utf-8"?>
<sst xmlns="http://schemas.openxmlformats.org/spreadsheetml/2006/main" count="466" uniqueCount="164">
  <si>
    <t>Дейност</t>
  </si>
  <si>
    <t>§§</t>
  </si>
  <si>
    <t>Наименование на обекта</t>
  </si>
  <si>
    <t>Год. нач./год. край</t>
  </si>
  <si>
    <t>Обща ст-ст на инвестицията</t>
  </si>
  <si>
    <t>целева субсидия        §§31-13</t>
  </si>
  <si>
    <t>Държавен фонд земеделие</t>
  </si>
  <si>
    <t>§ 51-00 Основен ремонт на ДМА</t>
  </si>
  <si>
    <t>Функция 03 - Образование</t>
  </si>
  <si>
    <t>51-00</t>
  </si>
  <si>
    <t xml:space="preserve">Реконструкция и модернизация на СУ "Хр.Смирненски" в гр. Гурково </t>
  </si>
  <si>
    <t>Топлоизолация по фасади - ОУ "Св.св.Кирил и Методий", с.Паничерево, съгласно ПМС №262/29.07.2021 г.</t>
  </si>
  <si>
    <t>Функция 06 - Жилищно строителство, благоустройство, комунално стопанство и опазване на околната среда</t>
  </si>
  <si>
    <t>2022-2023</t>
  </si>
  <si>
    <t>2022-2024</t>
  </si>
  <si>
    <t>Основен ремонт на площадки за игра-детски площадки на територията на община Гурково</t>
  </si>
  <si>
    <t>§ 52-00 Придобиване на ДМА</t>
  </si>
  <si>
    <t>Функция 01 - Общи държавни служби</t>
  </si>
  <si>
    <t>Функция 02 - Отбрана и сигурност</t>
  </si>
  <si>
    <t>52-03</t>
  </si>
  <si>
    <t>52-06</t>
  </si>
  <si>
    <r>
      <t xml:space="preserve">Изготвяне на инвестиционен проект за обект: "Изграждане на пречиствателна станция за питейни води на гр. Гурково, общ. Гурково"- </t>
    </r>
    <r>
      <rPr>
        <b/>
        <sz val="9"/>
        <rFont val="Times New Roman"/>
        <family val="1"/>
        <charset val="204"/>
      </rPr>
      <t>ППР</t>
    </r>
  </si>
  <si>
    <t>§ 55-03 Капиталови трансфери за организации с нестопанска цел</t>
  </si>
  <si>
    <t>Функция 07 - Почивно дело, култура, религиозни дейности</t>
  </si>
  <si>
    <t>55-03</t>
  </si>
  <si>
    <t>Ремонт и реконструкция на НЧ "Войвода Г. Къргов - 1920" (ремонт на покрив)</t>
  </si>
  <si>
    <t>§ 54-00 Придобиване на земя</t>
  </si>
  <si>
    <t>Функция 01- Общи държавни служби</t>
  </si>
  <si>
    <t>В т.ч. по приходоизточници</t>
  </si>
  <si>
    <t>ОБЩО ПО ПАРАГРАФИ (§51+§52+§53+§55)</t>
  </si>
  <si>
    <t>Реконструкця на вътрешна водопроводна мрежа на с.Паничерево, община Гурково-втори етап</t>
  </si>
  <si>
    <t xml:space="preserve">Основен ремонт и реконструкция на улица "Стефан Караджа" от о.т. 92 до о.т.170, гр.Гурково </t>
  </si>
  <si>
    <t xml:space="preserve">Основен ремонт и реконструкция на улица "Градинска" от о.т.167 до о.т.168 , гр.Гурково </t>
  </si>
  <si>
    <t xml:space="preserve">Основен ремонт и реконструкция на улица "Любен Каравелов" от о.т.14  през , до о.т. 27 , гр. Гурково </t>
  </si>
  <si>
    <t xml:space="preserve">Основен ремонт и реконструкция на улица "Захари Стоянов" от о.т.34, през о.т.35,73,85,91,101  до о.т. 100, гр. Гурково </t>
  </si>
  <si>
    <t xml:space="preserve">Основен ремонт и реконструкция на улица "Павли Телкиев" от о.т.78 - о.т. 156 - о.т. 155 , гр.Гурково </t>
  </si>
  <si>
    <t xml:space="preserve">Основен ремонт и реконструкция на улица "Хаджи Димитър Асенов" от о.т.80 - о.т.79 - о.т.78 - о.т.77, гр. Гурково </t>
  </si>
  <si>
    <t xml:space="preserve">Основен ремонт и реконструкция на улица "Кокиче" от о.т.75 до о.т.76, гр. Гурково </t>
  </si>
  <si>
    <t>Основен ремонт и реконструкция на улица "Севастопол" от о.т.3, през о.т.6,25,(26,30),(70,69), (68,67), до о.т. (94,100), с.Паничерево</t>
  </si>
  <si>
    <t xml:space="preserve">Основен ремонт и реконструкция на улица "Кокиче" от о.т.191  до о.т. 192, с.Паничерево </t>
  </si>
  <si>
    <t>Основен ремонт и реконструкция на улица "Байкал" от о.т.116,  до о.т. 120, с.Паничерево</t>
  </si>
  <si>
    <t>Основен ремонт и реконструкция на ул."Чайка" - о.т.36 - о.т.67 - о.т.68 - о.т.85 - о.т.84, с.Паничерево</t>
  </si>
  <si>
    <t xml:space="preserve">Основен ремонт и реконструкция на улица  о.т.157-о.т. 156-о.т. 155; с дължина L=198м , с.Конаре </t>
  </si>
  <si>
    <t xml:space="preserve">                                                                               </t>
  </si>
  <si>
    <t>Директор на Дирекция "ОДУТИ", Община Гурково:</t>
  </si>
  <si>
    <t>Гл. счетоводител: ……………………………….</t>
  </si>
  <si>
    <t>(инж.Румяна Драганова)</t>
  </si>
  <si>
    <t>2023-2024</t>
  </si>
  <si>
    <t>Функция 07 - Култура, Почивно дело, култура, религиозни дейности</t>
  </si>
  <si>
    <t>Ремонт сграда - общинска собственост "Младежки дом", с.Паничерево, община Гурково</t>
  </si>
  <si>
    <t>2023-2023</t>
  </si>
  <si>
    <t>Основен ремонт и реконструкция на улица "Александър Стамболийски" от о.т.107 до о.т. 111, гр. Гурково - ППР</t>
  </si>
  <si>
    <t xml:space="preserve">Основен ремонт и реконструкция на улица  от о.т.1541 - до о.т.1534 в с.Конаре 
</t>
  </si>
  <si>
    <t>Изграждане на компостираща инсталация на площадка в гр.Гурково, Община Гурково -</t>
  </si>
  <si>
    <t>Реконструкция на улица в ПИ 18157.125.738 по КККР на гр.Гурково, община ГУРКОВО, област СТАРА ЗАГОРА</t>
  </si>
  <si>
    <t>……………</t>
  </si>
  <si>
    <t>Функция 08 - Икономически дейности и услуги</t>
  </si>
  <si>
    <t xml:space="preserve">               (Надка Михалева)</t>
  </si>
  <si>
    <t>2023-2025</t>
  </si>
  <si>
    <t>Основеи ремонт и реконструкция на общински път SZR 2101, //III 5007- Николаево - Граница общ.(Николаево- Гурково)/-Брестова- Жълтопоп  от км 2+900 до км 8+900   - ППР</t>
  </si>
  <si>
    <t>Основен ремонт и реконструкция на общински път SZR 2021, /II-55 Прохода на Републиката/- Пчелиново - Лява река, от км 0+000 до км 4+700  - ППР</t>
  </si>
  <si>
    <t>52-05</t>
  </si>
  <si>
    <t>54-00</t>
  </si>
  <si>
    <t>52-01</t>
  </si>
  <si>
    <t>52-04</t>
  </si>
  <si>
    <t>Придобиване на МПС (лек автомобил) за нуждите на РУ-Казанлък, участък Гурково при ОДМВР - Стара загора</t>
  </si>
  <si>
    <t>2019-2024</t>
  </si>
  <si>
    <t xml:space="preserve">Основен ремонт и реконструкция на улица "Михаил Греков" от о.т.7 - през о.т.8 - о.т.9 - о.т.10 - о.т.11 - о.т.ЗО - о.т.31 - о.т.32 - о.т.76 - о.т.77 - 158 до о.т.168 гр. Гурково </t>
  </si>
  <si>
    <t>2022-2025</t>
  </si>
  <si>
    <t xml:space="preserve">Основен ремонт и реконструкция на на подпорни стени по поречието на р.Лазова в регулационните граници на гр.Гурково, общ Гурково-в обхвата на прилежащи улици-улица  между о.т.140 и о.т.1136  и улица между о.т.1113 и о.т.1050 - ПЪРВИ И ВТОРИ ЕТАП (вкл. демонтажни работи на компрометирани елементи и профилиране на речното корито) - ППР
 </t>
  </si>
  <si>
    <t>2024-2024</t>
  </si>
  <si>
    <t>2021-2024</t>
  </si>
  <si>
    <t xml:space="preserve">  Доизграждане на канализационната мрежа на гр. Гурково, община Гурково" </t>
  </si>
  <si>
    <t>Изграждане на Пречиствателна станция за отпадни води (ПСОВ) с външни довеждащи комуникации: канализационен колектор, водопровод, електропровод и транспортен достъп на гр. Гурково, общ. Гурково“</t>
  </si>
  <si>
    <t>2024-2027</t>
  </si>
  <si>
    <t>Изготвил: инж. Иван Манчев</t>
  </si>
  <si>
    <t>ПЛАН 2024 г.</t>
  </si>
  <si>
    <t>Усвоено до края на  2023 г.</t>
  </si>
  <si>
    <t>Основен ремонт и реконструкция на улица "Тунджа" от о.т.154 до о.т. 158, гр. Гурково</t>
  </si>
  <si>
    <t>Доставка и монтаж на електронно информационно табло в градска среда</t>
  </si>
  <si>
    <t xml:space="preserve">Улична мрежа -с.Паничерево </t>
  </si>
  <si>
    <t xml:space="preserve">Улична мрежа - гр.Гурково </t>
  </si>
  <si>
    <t>§40 ; собствени средства</t>
  </si>
  <si>
    <t xml:space="preserve">на обектите за капитално строителство, основен ремонт и придобиване на дълготрайни активи в Община Гурково </t>
  </si>
  <si>
    <t>2024-2025</t>
  </si>
  <si>
    <t>ИНВЕСТИЦИОННА ПРОГРАМА ЗА 2024 г.</t>
  </si>
  <si>
    <t>Улична мрежа- с.Конаре</t>
  </si>
  <si>
    <t xml:space="preserve">Основеи ремонт и рконструкция на общински път SZR 2020, /SZR 2101, Николаево - Жълтопоп / Брестова - Димовци  от км 0+000 до км1+200  </t>
  </si>
  <si>
    <t xml:space="preserve">Основеи ремонт и реконструкция на общински път SZR 2022, /SZR 2101, Николаево - Жълтопоп / -/ II-55 /  от км 0+000 до км 0+600 </t>
  </si>
  <si>
    <t>МРРБ</t>
  </si>
  <si>
    <t>Преходен остатък    §31-13;  §31-11</t>
  </si>
  <si>
    <t>52-07</t>
  </si>
  <si>
    <t>Придобиване на 3 бр. компютърни конфигурации за нуждите на ОУ "Св.св.Кирил и Методий", с.Паничерево,</t>
  </si>
  <si>
    <t xml:space="preserve">Придобиване на 1бр. електрически бойлер за топла вода на СУ "Хр.Смирненски" в гр. Гурково </t>
  </si>
  <si>
    <t>Изготвяне на инвестиционни проекти за рехабилитация на улична мрежа на територията на община Гурково-ППР</t>
  </si>
  <si>
    <t>ПМС</t>
  </si>
  <si>
    <t>Придобиване на поземлени имоти: ПИ с идент. 29595.501.57 по КК</t>
  </si>
  <si>
    <t>2024 г.</t>
  </si>
  <si>
    <t>2025г.</t>
  </si>
  <si>
    <t>Сойност с ДДС, съгл. Прилож. № 3 към чл. 107, ал. 13 от ЗДБРБ за 2024 г.</t>
  </si>
  <si>
    <t>№…, съгл. Прил.№3 -ЗДБРБ-2024г.</t>
  </si>
  <si>
    <t>Наименование</t>
  </si>
  <si>
    <t>В това число:</t>
  </si>
  <si>
    <t>№ по ред</t>
  </si>
  <si>
    <t>Основен ремонт и реконструкция на улица "Михаил Греков" от о.т.7 - през о.т.8 - о.т.9 - о.т.10 - о.т.11 - о.т.ЗО - о.т.31 - о.т.32 - о.т.76 - о.т.77 - 158 до о.т.168 гр. Гурково  (I и II етап)</t>
  </si>
  <si>
    <t>„Изграждане на Пречиствателна станция за отпадни води (ПСОВ) с външни довеждащи комуникации: канализационен колектор, водопровод, електропровод и транспортен достъп, гр. Гурково, общ. Гурково“ -</t>
  </si>
  <si>
    <t>Доизграждане на канализационната мрежа на гр. Гурково, община Гурково"</t>
  </si>
  <si>
    <t>Основен ремонт и реконструкция на улица "Захари Стоянов" (от о.т.34 до о.т.100), гр. Гурково</t>
  </si>
  <si>
    <t>Основен ремонт  и реконструкция на улица "ЧАЙКА" (о.т.36-о.т.84) в с.Паничерево, община Гурково</t>
  </si>
  <si>
    <t>Основен ремонт и реконструкция на улица "Хаджи Димитър Асенов" (от о.т.77  до о.т.80)  гр. Гурково</t>
  </si>
  <si>
    <t>Основен ремонт и реконструкция на улица от о.т.157 през о.т. 156 до о.т. 155, с дължина L=198м  в  с.Конаре, община Гурково.</t>
  </si>
  <si>
    <t>Основен ремонти и реконструкция на улица "БАЙКАЛ" (о.т.117-о.т.124) в с.Паничерево, община Гурково</t>
  </si>
  <si>
    <t xml:space="preserve">Основен ремонт и реконструкция на улица "Александър Стамболийски" от о.т.107 до о.т. 111, гр. Гурково - </t>
  </si>
  <si>
    <t>ОБЩА СТОЙНОСТ С ДДС:</t>
  </si>
  <si>
    <t>СПРАВКА</t>
  </si>
  <si>
    <t>ЗА ФИНАНСИРАНЕ НА ОБЕКТИ ОТ ИНВЕСТИЦИОННА ПРОГРАМА -2024  НА ОБЩИНА ГУРКОВО, СЪГЛАСНО ПРИЛОЖЕНИЕ №3 КЪМ ЧЛ.107, АЛ.13 ОТ ЗАКОНА ЗА ДЪРЖАВНИЯ БЮДЖЕТ НА               Р БЪЛГАРИЯ ЗА 2024 Г.</t>
  </si>
  <si>
    <t xml:space="preserve">Изграждане на ефективна система за улично осветление в гр. Гурково-ППР </t>
  </si>
  <si>
    <t>Изграждане на хидромелиоративна система за поддържане на зелената система на гр. Гурково -ППР</t>
  </si>
  <si>
    <t>Изграждане на СПОРТЕН КОМПЛЕКС с многофункционална зала и стадион в имот с идент. 18157.90.415 по КК, гр. Гурково-ППР</t>
  </si>
  <si>
    <t>Придобиване на МПС (лек автомобил) с повишена проходимост за нуждите на доброволните формирования за защита при бедствия</t>
  </si>
  <si>
    <t>Приложение № 3</t>
  </si>
  <si>
    <t>Благоустрояване на ул. "Александър Батенберг" от о.т. ….  до о.т. …... за активна пешеходна зона в достъпна градска среда.(в обхвата на имот с ид.18157.501.539 по КК) , гр.Гурково</t>
  </si>
  <si>
    <t>Изготвил: инж.Иван Манчев</t>
  </si>
  <si>
    <t>ОБЩА СТОЙНОСТ</t>
  </si>
  <si>
    <t>В това число по източници на финансиране:</t>
  </si>
  <si>
    <t>ПМС (Постановления на МС)</t>
  </si>
  <si>
    <r>
      <t>Наименование                                         (</t>
    </r>
    <r>
      <rPr>
        <sz val="11"/>
        <color theme="1"/>
        <rFont val="Times New Roman"/>
        <family val="1"/>
        <charset val="204"/>
      </rPr>
      <t>по направления и параграфи)</t>
    </r>
  </si>
  <si>
    <r>
      <t xml:space="preserve">Основен ремонт и реконструкция на улица "Севастопол" (о.т.3-о.т.94) в с.Паничерево, община Гурково </t>
    </r>
    <r>
      <rPr>
        <i/>
        <sz val="11"/>
        <color theme="1"/>
        <rFont val="Times New Roman"/>
        <family val="1"/>
        <charset val="204"/>
      </rPr>
      <t>(Осигурени са 50% от необходимите средства. За останалите ще се кандедтства допълнително.)</t>
    </r>
  </si>
  <si>
    <t>Основен ремонт и реконструкция на ул. „Стара планина"- ПИ 18157.501.407  - о.т. 3- о.т. 4- о.т.1015 до  о.т. 15; с дължина L=137м</t>
  </si>
  <si>
    <t>Основен ремонт и реконструкция на ул. „Славянска” ПИ 18157.501.706   - о.т.109- о.т.115, о.т.116, о.т.117 - о.т. 118 с дължина L= 177м</t>
  </si>
  <si>
    <t>Основен ремонт и реконструкция на ул. „Цар Иван Шишман"  ПИ 18157.501.564 - о.т. 115 - о.т. 1114; с дължина L= 84м</t>
  </si>
  <si>
    <t>Основен ремонт и реконструкция на ул. „Здравец"  ПИ 18157.501.791 -о.т.141- о.т.187 - о.т.191; с дължина L= 155м</t>
  </si>
  <si>
    <t>Основен ремонт и реконструкция на ул."Кирил и методий"  ПИ 18157.501.792  - о.т.187 - о.т.186 ; с  дължина L= 166м</t>
  </si>
  <si>
    <t>Основен ремнонт и реконструкция на ул. „Христо Ботев"  ПИ 18157.501.801    -о.т.146-о.т.184-о.т.186-о.т.193-о.т.192-о.т.194-о.т.195-о.т.206-о.т.207-о.т.215-о.т.214-о.т.4600-о.т.216; с дължина L= 655м</t>
  </si>
  <si>
    <t>Основен ремонт и реконструкция на ул. „Никола Веранов" ПИ 18157.501.836,  - о.т.210 - о.т.212 - о.т.216 ; с дължина L= 265м</t>
  </si>
  <si>
    <t>Основен ремонт, реконструкция и обновяване на площадно пространство в гр. Гурково, в ПИ  18157.501.1117 по КККР на гр. Гурково, УПИ VI в кв.150 - ППР</t>
  </si>
  <si>
    <t>Компенсирани разлики</t>
  </si>
  <si>
    <t>Актуализация на разчета за финансиране на капиталовите разходи на Община Гурково за 2024 г.</t>
  </si>
  <si>
    <t xml:space="preserve">Основен ремонт и реконструкция на подпорни стени по поречието на р.Лазова в регулационните граници на гр.Гурково, общ Гурково-в обхвата на прилежащи улици-улица  между о.т.140 и о.т.1136  и улица между о.т.1113 и о.т.1050 - ПЪРВИ И ВТОРИ ЕТАП (вкл. демонтажни работи на компрометирани елементи и профилиране на речното корито) - ППР
 </t>
  </si>
  <si>
    <t>Директор на Дирекция "ОДУТИ", Община Гурково:……………………………………</t>
  </si>
  <si>
    <t xml:space="preserve"> </t>
  </si>
  <si>
    <t>Тракторна косачка</t>
  </si>
  <si>
    <t>Моторна коса</t>
  </si>
  <si>
    <t>Основен ремонт на общинска сграда  - бивша фурна с. Конаре -  СМР</t>
  </si>
  <si>
    <t>Основен ремонт, реконструкция и обновяване на уличното платно на ул. "Александър Батенберг" от о.т. 118  до о.т.40 в обхвата на имот с ид.18157.501.539 по КК) , гр.Гурково</t>
  </si>
  <si>
    <t>Благоустрояване на ул. "Александър Батенберг" от о.т. …….  до о.т. ……. за активна пешеходна зона в достъпна градска среда.(в обхвата на имот с ид.18157.501.539 по КК) , гр.Гурково</t>
  </si>
  <si>
    <t>Основен ремонт, реконструкция и обновяване на пешеходната зона  на ул. "Александър Батенберг" от о.т. 118  до о.т. 40 в обхвата на имот с ид.18157.501.539 по КК) , гр.Гурково</t>
  </si>
  <si>
    <t xml:space="preserve">  </t>
  </si>
  <si>
    <t>Придобиване на 2 бр. климатик 24000 ВТУ за нуждите на ОУ "Св.св.Кирил и Методий", с.Паничерево,</t>
  </si>
  <si>
    <t>Придобиване на 2 бр. шкаф за нуждите на ОУ "Св.св.Кирил и Методий", с.Паничерево,</t>
  </si>
  <si>
    <t>Европейски средства</t>
  </si>
  <si>
    <t>Придобиване на 1 бр. бърз документен скенер за нуждите на Общинска администрация Гурково</t>
  </si>
  <si>
    <t>Придобиване на 1 бр. мултифункционално устройство за нуждите на Общинска администрация Гурково</t>
  </si>
  <si>
    <t>Комбиниран багер товарач</t>
  </si>
  <si>
    <t>Реконструкция на вътрешна водопроводна мрежа на с. Паничерево, община Гурково - втори етап</t>
  </si>
  <si>
    <t xml:space="preserve">Придобиване на 1бр. Климатична система за нуждите на СУ "Хр.Смирненски" гр. Гурково </t>
  </si>
  <si>
    <t xml:space="preserve">                                                                                                                                                  (Мария Коева)</t>
  </si>
  <si>
    <t>Придобиване на 4 бр. компютърни конфигурации за нуждите на общинска администрация Гурково</t>
  </si>
  <si>
    <t>Приложение № 1</t>
  </si>
  <si>
    <t>Придобиване на климатична система за нуждите на ДГ "Латинка", гр.Гурково,</t>
  </si>
  <si>
    <t xml:space="preserve">     </t>
  </si>
  <si>
    <t>(Актуализиран план към  м. ноември, 2024 г.)</t>
  </si>
  <si>
    <t>ПЛАН 2024 г., към м. октомври 2024г.</t>
  </si>
  <si>
    <t>Актуализиран ПЛАН 2024г. от м.ноември,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</si>
</sst>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4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u/>
      <sz val="9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sz val="9"/>
      <color theme="9" tint="-0.49998474074526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color theme="3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9"/>
      <color theme="4" tint="-0.249977111117893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b/>
      <i/>
      <sz val="9"/>
      <color theme="3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2">
    <xf numFmtId="0" fontId="0" fillId="0" borderId="0" xfId="0"/>
    <xf numFmtId="0" fontId="1" fillId="0" borderId="1" xfId="0" applyFont="1" applyBorder="1"/>
    <xf numFmtId="0" fontId="5" fillId="0" borderId="1" xfId="0" quotePrefix="1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1" fontId="2" fillId="3" borderId="1" xfId="0" applyNumberFormat="1" applyFont="1" applyFill="1" applyBorder="1" applyAlignment="1">
      <alignment horizontal="right"/>
    </xf>
    <xf numFmtId="1" fontId="5" fillId="0" borderId="1" xfId="0" applyNumberFormat="1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right" vertical="center" wrapText="1"/>
    </xf>
    <xf numFmtId="1" fontId="5" fillId="5" borderId="1" xfId="0" applyNumberFormat="1" applyFont="1" applyFill="1" applyBorder="1" applyAlignment="1">
      <alignment horizontal="right" vertical="center" wrapText="1"/>
    </xf>
    <xf numFmtId="1" fontId="5" fillId="3" borderId="1" xfId="0" applyNumberFormat="1" applyFont="1" applyFill="1" applyBorder="1" applyAlignment="1">
      <alignment horizontal="right" vertical="center"/>
    </xf>
    <xf numFmtId="1" fontId="4" fillId="5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 textRotation="90" wrapText="1"/>
    </xf>
    <xf numFmtId="3" fontId="5" fillId="3" borderId="1" xfId="0" applyNumberFormat="1" applyFont="1" applyFill="1" applyBorder="1" applyAlignment="1">
      <alignment horizontal="right" vertical="center" wrapText="1"/>
    </xf>
    <xf numFmtId="1" fontId="5" fillId="3" borderId="1" xfId="0" applyNumberFormat="1" applyFont="1" applyFill="1" applyBorder="1" applyAlignment="1">
      <alignment horizontal="right" vertical="center" wrapText="1"/>
    </xf>
    <xf numFmtId="1" fontId="5" fillId="0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right" vertical="center" wrapText="1"/>
    </xf>
    <xf numFmtId="1" fontId="5" fillId="0" borderId="1" xfId="0" applyNumberFormat="1" applyFont="1" applyFill="1" applyBorder="1" applyAlignment="1">
      <alignment horizontal="left" vertical="center" wrapText="1"/>
    </xf>
    <xf numFmtId="1" fontId="2" fillId="4" borderId="1" xfId="0" applyNumberFormat="1" applyFont="1" applyFill="1" applyBorder="1" applyAlignment="1">
      <alignment horizontal="right" vertical="center" wrapText="1"/>
    </xf>
    <xf numFmtId="1" fontId="5" fillId="0" borderId="1" xfId="1" applyNumberFormat="1" applyFont="1" applyFill="1" applyBorder="1" applyAlignment="1">
      <alignment horizontal="left" vertical="center" wrapText="1"/>
    </xf>
    <xf numFmtId="1" fontId="5" fillId="3" borderId="1" xfId="1" applyNumberFormat="1" applyFont="1" applyFill="1" applyBorder="1" applyAlignment="1">
      <alignment horizontal="left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/>
    </xf>
    <xf numFmtId="1" fontId="5" fillId="5" borderId="1" xfId="0" applyNumberFormat="1" applyFont="1" applyFill="1" applyBorder="1" applyAlignment="1">
      <alignment horizontal="right"/>
    </xf>
    <xf numFmtId="1" fontId="5" fillId="0" borderId="0" xfId="0" applyNumberFormat="1" applyFont="1" applyFill="1" applyBorder="1" applyAlignment="1">
      <alignment vertical="center" wrapText="1"/>
    </xf>
    <xf numFmtId="1" fontId="4" fillId="7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1" fontId="4" fillId="7" borderId="1" xfId="0" quotePrefix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textRotation="90" wrapText="1"/>
    </xf>
    <xf numFmtId="1" fontId="4" fillId="7" borderId="1" xfId="0" applyNumberFormat="1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right" vertical="center" wrapText="1"/>
    </xf>
    <xf numFmtId="1" fontId="4" fillId="5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5" fillId="0" borderId="1" xfId="0" applyFont="1" applyBorder="1"/>
    <xf numFmtId="0" fontId="5" fillId="0" borderId="1" xfId="0" applyFont="1" applyFill="1" applyBorder="1"/>
    <xf numFmtId="1" fontId="5" fillId="0" borderId="0" xfId="0" applyNumberFormat="1" applyFont="1" applyAlignment="1">
      <alignment vertical="center" wrapText="1"/>
    </xf>
    <xf numFmtId="1" fontId="5" fillId="0" borderId="0" xfId="0" applyNumberFormat="1" applyFont="1" applyAlignment="1">
      <alignment horizontal="center" vertical="center" textRotation="90" wrapText="1"/>
    </xf>
    <xf numFmtId="1" fontId="5" fillId="0" borderId="0" xfId="0" applyNumberFormat="1" applyFont="1" applyAlignment="1">
      <alignment horizontal="right" vertical="center" wrapText="1"/>
    </xf>
    <xf numFmtId="1" fontId="5" fillId="0" borderId="0" xfId="0" applyNumberFormat="1" applyFont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1" fontId="5" fillId="4" borderId="1" xfId="0" applyNumberFormat="1" applyFont="1" applyFill="1" applyBorder="1" applyAlignment="1">
      <alignment vertical="center" wrapText="1"/>
    </xf>
    <xf numFmtId="1" fontId="5" fillId="4" borderId="1" xfId="0" applyNumberFormat="1" applyFont="1" applyFill="1" applyBorder="1" applyAlignment="1">
      <alignment horizontal="center" vertical="center" textRotation="90" wrapText="1"/>
    </xf>
    <xf numFmtId="1" fontId="8" fillId="7" borderId="1" xfId="0" applyNumberFormat="1" applyFont="1" applyFill="1" applyBorder="1" applyAlignment="1">
      <alignment vertical="center" textRotation="90" wrapText="1"/>
    </xf>
    <xf numFmtId="1" fontId="8" fillId="7" borderId="1" xfId="0" applyNumberFormat="1" applyFont="1" applyFill="1" applyBorder="1" applyAlignment="1">
      <alignment horizontal="center" vertical="center" textRotation="90" wrapText="1"/>
    </xf>
    <xf numFmtId="1" fontId="4" fillId="7" borderId="1" xfId="0" applyNumberFormat="1" applyFont="1" applyFill="1" applyBorder="1" applyAlignment="1">
      <alignment horizontal="center" vertical="center" textRotation="90" wrapText="1"/>
    </xf>
    <xf numFmtId="1" fontId="4" fillId="7" borderId="1" xfId="0" applyNumberFormat="1" applyFont="1" applyFill="1" applyBorder="1" applyAlignment="1">
      <alignment horizontal="right" vertical="center" wrapText="1"/>
    </xf>
    <xf numFmtId="1" fontId="8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1" fontId="5" fillId="0" borderId="0" xfId="0" applyNumberFormat="1" applyFont="1" applyFill="1" applyAlignment="1">
      <alignment vertical="center" wrapText="1"/>
    </xf>
    <xf numFmtId="1" fontId="5" fillId="4" borderId="1" xfId="0" applyNumberFormat="1" applyFont="1" applyFill="1" applyBorder="1" applyAlignment="1">
      <alignment vertical="center" textRotation="90" wrapText="1"/>
    </xf>
    <xf numFmtId="1" fontId="5" fillId="4" borderId="1" xfId="0" applyNumberFormat="1" applyFont="1" applyFill="1" applyBorder="1" applyAlignment="1">
      <alignment horizontal="center" vertical="center" wrapText="1"/>
    </xf>
    <xf numFmtId="1" fontId="4" fillId="7" borderId="1" xfId="0" quotePrefix="1" applyNumberFormat="1" applyFont="1" applyFill="1" applyBorder="1" applyAlignment="1">
      <alignment horizontal="center" vertical="center" textRotation="90" wrapText="1"/>
    </xf>
    <xf numFmtId="1" fontId="4" fillId="6" borderId="1" xfId="0" quotePrefix="1" applyNumberFormat="1" applyFont="1" applyFill="1" applyBorder="1" applyAlignment="1">
      <alignment horizontal="center" vertical="center" textRotation="90" wrapText="1"/>
    </xf>
    <xf numFmtId="1" fontId="2" fillId="5" borderId="1" xfId="0" applyNumberFormat="1" applyFont="1" applyFill="1" applyBorder="1" applyAlignment="1">
      <alignment horizontal="right" vertical="center" wrapText="1"/>
    </xf>
    <xf numFmtId="1" fontId="5" fillId="0" borderId="1" xfId="0" applyNumberFormat="1" applyFont="1" applyBorder="1" applyAlignment="1">
      <alignment vertical="center" wrapText="1"/>
    </xf>
    <xf numFmtId="1" fontId="4" fillId="5" borderId="1" xfId="0" quotePrefix="1" applyNumberFormat="1" applyFont="1" applyFill="1" applyBorder="1" applyAlignment="1">
      <alignment horizontal="center" vertical="center" textRotation="90" wrapText="1"/>
    </xf>
    <xf numFmtId="1" fontId="5" fillId="0" borderId="1" xfId="0" applyNumberFormat="1" applyFont="1" applyBorder="1" applyAlignment="1">
      <alignment horizontal="center" vertical="center" wrapText="1"/>
    </xf>
    <xf numFmtId="1" fontId="7" fillId="5" borderId="1" xfId="0" applyNumberFormat="1" applyFont="1" applyFill="1" applyBorder="1" applyAlignment="1">
      <alignment vertical="center" wrapText="1"/>
    </xf>
    <xf numFmtId="1" fontId="5" fillId="0" borderId="0" xfId="0" quotePrefix="1" applyNumberFormat="1" applyFont="1" applyFill="1" applyBorder="1" applyAlignment="1">
      <alignment horizontal="center" vertical="center" textRotation="90" wrapText="1"/>
    </xf>
    <xf numFmtId="1" fontId="5" fillId="0" borderId="0" xfId="0" applyNumberFormat="1" applyFont="1" applyFill="1" applyBorder="1" applyAlignment="1">
      <alignment horizontal="center" vertical="center" textRotation="90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/>
    <xf numFmtId="0" fontId="10" fillId="0" borderId="1" xfId="0" applyFont="1" applyBorder="1" applyAlignment="1">
      <alignment vertical="center" wrapText="1"/>
    </xf>
    <xf numFmtId="1" fontId="13" fillId="4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3" fontId="5" fillId="3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vertical="center" wrapText="1"/>
    </xf>
    <xf numFmtId="3" fontId="5" fillId="0" borderId="1" xfId="0" applyNumberFormat="1" applyFont="1" applyBorder="1" applyAlignment="1">
      <alignment vertical="center"/>
    </xf>
    <xf numFmtId="1" fontId="14" fillId="0" borderId="1" xfId="0" applyNumberFormat="1" applyFont="1" applyFill="1" applyBorder="1" applyAlignment="1">
      <alignment vertical="center" wrapText="1"/>
    </xf>
    <xf numFmtId="1" fontId="15" fillId="7" borderId="1" xfId="0" quotePrefix="1" applyNumberFormat="1" applyFont="1" applyFill="1" applyBorder="1" applyAlignment="1">
      <alignment horizontal="center" vertical="center" textRotation="90" wrapText="1"/>
    </xf>
    <xf numFmtId="1" fontId="15" fillId="5" borderId="1" xfId="0" quotePrefix="1" applyNumberFormat="1" applyFont="1" applyFill="1" applyBorder="1" applyAlignment="1">
      <alignment horizontal="center" vertical="center" textRotation="90" wrapText="1"/>
    </xf>
    <xf numFmtId="1" fontId="15" fillId="5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left" vertical="center" wrapText="1"/>
    </xf>
    <xf numFmtId="1" fontId="14" fillId="3" borderId="1" xfId="1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/>
    </xf>
    <xf numFmtId="3" fontId="15" fillId="7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textRotation="90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1" fontId="9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left" vertical="center" textRotation="90" wrapText="1"/>
    </xf>
    <xf numFmtId="0" fontId="4" fillId="0" borderId="1" xfId="0" applyFont="1" applyFill="1" applyBorder="1" applyAlignment="1">
      <alignment vertical="center" wrapText="1"/>
    </xf>
    <xf numFmtId="1" fontId="5" fillId="4" borderId="1" xfId="0" applyNumberFormat="1" applyFont="1" applyFill="1" applyBorder="1" applyAlignment="1">
      <alignment horizontal="right" vertical="center" wrapText="1"/>
    </xf>
    <xf numFmtId="1" fontId="5" fillId="0" borderId="1" xfId="0" applyNumberFormat="1" applyFont="1" applyBorder="1" applyAlignment="1">
      <alignment horizontal="right" vertical="center" wrapText="1"/>
    </xf>
    <xf numFmtId="1" fontId="2" fillId="7" borderId="1" xfId="0" applyNumberFormat="1" applyFont="1" applyFill="1" applyBorder="1" applyAlignment="1">
      <alignment horizontal="right" vertical="center" wrapText="1"/>
    </xf>
    <xf numFmtId="1" fontId="18" fillId="5" borderId="1" xfId="0" applyNumberFormat="1" applyFont="1" applyFill="1" applyBorder="1" applyAlignment="1">
      <alignment horizontal="right" vertical="center" wrapText="1"/>
    </xf>
    <xf numFmtId="1" fontId="13" fillId="0" borderId="1" xfId="0" applyNumberFormat="1" applyFont="1" applyFill="1" applyBorder="1" applyAlignment="1">
      <alignment horizontal="right" vertical="center" wrapText="1"/>
    </xf>
    <xf numFmtId="0" fontId="4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right" vertical="center" wrapText="1"/>
    </xf>
    <xf numFmtId="1" fontId="4" fillId="7" borderId="1" xfId="0" applyNumberFormat="1" applyFont="1" applyFill="1" applyBorder="1" applyAlignment="1">
      <alignment horizontal="right" vertical="center"/>
    </xf>
    <xf numFmtId="0" fontId="19" fillId="7" borderId="1" xfId="0" applyFont="1" applyFill="1" applyBorder="1"/>
    <xf numFmtId="1" fontId="4" fillId="4" borderId="1" xfId="0" applyNumberFormat="1" applyFont="1" applyFill="1" applyBorder="1" applyAlignment="1">
      <alignment horizontal="right" vertical="center" wrapText="1"/>
    </xf>
    <xf numFmtId="1" fontId="13" fillId="7" borderId="1" xfId="0" applyNumberFormat="1" applyFont="1" applyFill="1" applyBorder="1" applyAlignment="1">
      <alignment horizontal="right" vertical="center" wrapText="1"/>
    </xf>
    <xf numFmtId="1" fontId="5" fillId="0" borderId="0" xfId="0" applyNumberFormat="1" applyFont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textRotation="90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1" fontId="8" fillId="0" borderId="0" xfId="0" applyNumberFormat="1" applyFont="1" applyAlignment="1">
      <alignment vertical="center" wrapText="1"/>
    </xf>
    <xf numFmtId="1" fontId="4" fillId="0" borderId="1" xfId="0" quotePrefix="1" applyNumberFormat="1" applyFont="1" applyFill="1" applyBorder="1" applyAlignment="1">
      <alignment horizontal="center" vertical="center" textRotation="90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1" fontId="8" fillId="7" borderId="1" xfId="0" applyNumberFormat="1" applyFont="1" applyFill="1" applyBorder="1" applyAlignment="1">
      <alignment horizontal="right" vertical="center" wrapText="1"/>
    </xf>
    <xf numFmtId="1" fontId="5" fillId="3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textRotation="90" wrapText="1"/>
    </xf>
    <xf numFmtId="0" fontId="2" fillId="0" borderId="1" xfId="0" applyFont="1" applyFill="1" applyBorder="1" applyAlignment="1">
      <alignment vertical="center" wrapText="1"/>
    </xf>
    <xf numFmtId="3" fontId="5" fillId="3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horizontal="right" vertical="center"/>
    </xf>
    <xf numFmtId="3" fontId="15" fillId="7" borderId="1" xfId="0" applyNumberFormat="1" applyFont="1" applyFill="1" applyBorder="1" applyAlignment="1">
      <alignment horizontal="right" vertical="center" wrapText="1"/>
    </xf>
    <xf numFmtId="1" fontId="21" fillId="0" borderId="1" xfId="0" applyNumberFormat="1" applyFont="1" applyBorder="1" applyAlignment="1">
      <alignment wrapText="1"/>
    </xf>
    <xf numFmtId="1" fontId="22" fillId="0" borderId="1" xfId="0" applyNumberFormat="1" applyFont="1" applyBorder="1" applyAlignment="1">
      <alignment wrapText="1"/>
    </xf>
    <xf numFmtId="0" fontId="22" fillId="7" borderId="1" xfId="0" applyFont="1" applyFill="1" applyBorder="1" applyAlignment="1">
      <alignment wrapText="1"/>
    </xf>
    <xf numFmtId="1" fontId="22" fillId="7" borderId="1" xfId="0" applyNumberFormat="1" applyFont="1" applyFill="1" applyBorder="1" applyAlignment="1">
      <alignment wrapText="1"/>
    </xf>
    <xf numFmtId="0" fontId="21" fillId="0" borderId="1" xfId="0" applyFont="1" applyBorder="1" applyAlignment="1">
      <alignment horizontal="center" wrapText="1"/>
    </xf>
    <xf numFmtId="0" fontId="22" fillId="6" borderId="1" xfId="0" applyFont="1" applyFill="1" applyBorder="1" applyAlignment="1">
      <alignment horizontal="center" vertical="top" wrapText="1"/>
    </xf>
    <xf numFmtId="0" fontId="21" fillId="0" borderId="1" xfId="0" applyFont="1" applyBorder="1" applyAlignment="1">
      <alignment vertical="center" wrapText="1"/>
    </xf>
    <xf numFmtId="3" fontId="21" fillId="0" borderId="1" xfId="0" applyNumberFormat="1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22" fillId="7" borderId="1" xfId="0" applyFont="1" applyFill="1" applyBorder="1" applyAlignment="1">
      <alignment vertical="center" wrapText="1"/>
    </xf>
    <xf numFmtId="3" fontId="22" fillId="7" borderId="1" xfId="0" applyNumberFormat="1" applyFont="1" applyFill="1" applyBorder="1" applyAlignment="1">
      <alignment vertical="center" wrapText="1"/>
    </xf>
    <xf numFmtId="1" fontId="5" fillId="0" borderId="0" xfId="0" applyNumberFormat="1" applyFont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textRotation="90" wrapText="1"/>
    </xf>
    <xf numFmtId="1" fontId="5" fillId="0" borderId="0" xfId="0" applyNumberFormat="1" applyFont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/>
    </xf>
    <xf numFmtId="0" fontId="5" fillId="0" borderId="1" xfId="0" applyFont="1" applyFill="1" applyBorder="1" applyAlignment="1">
      <alignment horizontal="center" vertical="center" textRotation="90"/>
    </xf>
    <xf numFmtId="0" fontId="15" fillId="7" borderId="1" xfId="0" applyFont="1" applyFill="1" applyBorder="1" applyAlignment="1">
      <alignment horizontal="center" vertical="center" textRotation="90" wrapText="1"/>
    </xf>
    <xf numFmtId="0" fontId="4" fillId="7" borderId="1" xfId="0" applyFont="1" applyFill="1" applyBorder="1" applyAlignment="1">
      <alignment horizontal="center" vertical="center" textRotation="90"/>
    </xf>
    <xf numFmtId="1" fontId="4" fillId="5" borderId="1" xfId="0" applyNumberFormat="1" applyFont="1" applyFill="1" applyBorder="1" applyAlignment="1">
      <alignment horizontal="center" vertical="center" textRotation="90" wrapText="1"/>
    </xf>
    <xf numFmtId="1" fontId="5" fillId="0" borderId="1" xfId="0" applyNumberFormat="1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right" vertical="center" textRotation="90"/>
    </xf>
    <xf numFmtId="1" fontId="2" fillId="8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5" fillId="9" borderId="1" xfId="0" applyFont="1" applyFill="1" applyBorder="1" applyAlignment="1">
      <alignment horizontal="center" vertical="center" textRotation="90" wrapText="1"/>
    </xf>
    <xf numFmtId="0" fontId="5" fillId="9" borderId="1" xfId="0" applyFont="1" applyFill="1" applyBorder="1" applyAlignment="1">
      <alignment horizontal="left" vertical="center" textRotation="90" wrapText="1"/>
    </xf>
    <xf numFmtId="1" fontId="9" fillId="9" borderId="1" xfId="0" applyNumberFormat="1" applyFont="1" applyFill="1" applyBorder="1" applyAlignment="1">
      <alignment vertical="center" wrapText="1"/>
    </xf>
    <xf numFmtId="1" fontId="5" fillId="7" borderId="1" xfId="0" applyNumberFormat="1" applyFont="1" applyFill="1" applyBorder="1" applyAlignment="1">
      <alignment horizontal="right" vertical="center" wrapText="1"/>
    </xf>
    <xf numFmtId="3" fontId="2" fillId="7" borderId="1" xfId="0" applyNumberFormat="1" applyFont="1" applyFill="1" applyBorder="1" applyAlignment="1">
      <alignment horizontal="right" vertical="center" wrapText="1"/>
    </xf>
    <xf numFmtId="0" fontId="4" fillId="9" borderId="1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vertical="center"/>
    </xf>
    <xf numFmtId="0" fontId="2" fillId="9" borderId="1" xfId="0" applyFont="1" applyFill="1" applyBorder="1" applyAlignment="1">
      <alignment horizontal="center" vertical="center" textRotation="90" wrapText="1"/>
    </xf>
    <xf numFmtId="0" fontId="2" fillId="9" borderId="1" xfId="0" applyFont="1" applyFill="1" applyBorder="1" applyAlignment="1">
      <alignment horizontal="left" vertical="center" textRotation="90" wrapText="1"/>
    </xf>
    <xf numFmtId="0" fontId="5" fillId="0" borderId="3" xfId="0" quotePrefix="1" applyFont="1" applyFill="1" applyBorder="1" applyAlignment="1">
      <alignment horizontal="center" vertical="center" textRotation="90" wrapText="1"/>
    </xf>
    <xf numFmtId="0" fontId="5" fillId="3" borderId="3" xfId="0" applyFont="1" applyFill="1" applyBorder="1" applyAlignment="1">
      <alignment horizontal="left" vertical="center" textRotation="90" wrapText="1"/>
    </xf>
    <xf numFmtId="1" fontId="5" fillId="0" borderId="3" xfId="1" applyNumberFormat="1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right" vertical="center" wrapText="1"/>
    </xf>
    <xf numFmtId="1" fontId="2" fillId="5" borderId="3" xfId="0" applyNumberFormat="1" applyFont="1" applyFill="1" applyBorder="1" applyAlignment="1">
      <alignment horizontal="right" vertical="center" wrapText="1"/>
    </xf>
    <xf numFmtId="1" fontId="5" fillId="3" borderId="3" xfId="0" applyNumberFormat="1" applyFont="1" applyFill="1" applyBorder="1" applyAlignment="1">
      <alignment horizontal="right" vertical="center"/>
    </xf>
    <xf numFmtId="0" fontId="1" fillId="0" borderId="3" xfId="0" applyFont="1" applyBorder="1"/>
    <xf numFmtId="0" fontId="5" fillId="3" borderId="5" xfId="0" applyFont="1" applyFill="1" applyBorder="1" applyAlignment="1">
      <alignment horizontal="center" vertical="center" textRotation="90" wrapText="1"/>
    </xf>
    <xf numFmtId="0" fontId="5" fillId="3" borderId="5" xfId="0" applyFont="1" applyFill="1" applyBorder="1" applyAlignment="1">
      <alignment horizontal="left" vertical="center" textRotation="90" wrapText="1"/>
    </xf>
    <xf numFmtId="0" fontId="5" fillId="0" borderId="5" xfId="0" applyFont="1" applyFill="1" applyBorder="1" applyAlignment="1">
      <alignment horizontal="justify" vertical="center" wrapText="1"/>
    </xf>
    <xf numFmtId="0" fontId="5" fillId="3" borderId="5" xfId="0" applyFont="1" applyFill="1" applyBorder="1" applyAlignment="1">
      <alignment horizontal="center" vertical="center" wrapText="1"/>
    </xf>
    <xf numFmtId="1" fontId="5" fillId="3" borderId="5" xfId="0" applyNumberFormat="1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right" vertical="center" wrapText="1"/>
    </xf>
    <xf numFmtId="1" fontId="2" fillId="5" borderId="5" xfId="0" applyNumberFormat="1" applyFont="1" applyFill="1" applyBorder="1" applyAlignment="1">
      <alignment horizontal="right" vertical="center" wrapText="1"/>
    </xf>
    <xf numFmtId="0" fontId="16" fillId="3" borderId="5" xfId="0" applyFont="1" applyFill="1" applyBorder="1" applyAlignment="1">
      <alignment horizontal="right" vertical="center" wrapText="1"/>
    </xf>
    <xf numFmtId="1" fontId="5" fillId="3" borderId="5" xfId="0" applyNumberFormat="1" applyFont="1" applyFill="1" applyBorder="1" applyAlignment="1">
      <alignment horizontal="right" vertical="center"/>
    </xf>
    <xf numFmtId="0" fontId="1" fillId="0" borderId="5" xfId="0" applyFont="1" applyBorder="1"/>
    <xf numFmtId="0" fontId="5" fillId="3" borderId="3" xfId="0" applyFont="1" applyFill="1" applyBorder="1" applyAlignment="1">
      <alignment horizontal="center" vertical="center" textRotation="90" wrapText="1"/>
    </xf>
    <xf numFmtId="0" fontId="5" fillId="10" borderId="1" xfId="0" applyFont="1" applyFill="1" applyBorder="1" applyAlignment="1">
      <alignment horizontal="right" vertical="center" wrapText="1"/>
    </xf>
    <xf numFmtId="0" fontId="5" fillId="10" borderId="1" xfId="0" applyFont="1" applyFill="1" applyBorder="1" applyAlignment="1">
      <alignment horizontal="center" vertical="center" textRotation="90" wrapText="1"/>
    </xf>
    <xf numFmtId="0" fontId="5" fillId="10" borderId="1" xfId="0" applyFont="1" applyFill="1" applyBorder="1" applyAlignment="1">
      <alignment horizontal="left" vertical="center" textRotation="90" wrapText="1"/>
    </xf>
    <xf numFmtId="0" fontId="5" fillId="10" borderId="1" xfId="0" applyFont="1" applyFill="1" applyBorder="1" applyAlignment="1">
      <alignment vertical="center" wrapText="1"/>
    </xf>
    <xf numFmtId="1" fontId="5" fillId="10" borderId="1" xfId="0" applyNumberFormat="1" applyFont="1" applyFill="1" applyBorder="1" applyAlignment="1">
      <alignment vertical="center" wrapText="1"/>
    </xf>
    <xf numFmtId="1" fontId="4" fillId="9" borderId="1" xfId="0" applyNumberFormat="1" applyFont="1" applyFill="1" applyBorder="1" applyAlignment="1">
      <alignment horizontal="right" vertical="center" wrapText="1"/>
    </xf>
    <xf numFmtId="1" fontId="5" fillId="9" borderId="1" xfId="0" applyNumberFormat="1" applyFont="1" applyFill="1" applyBorder="1" applyAlignment="1">
      <alignment horizontal="right" vertical="center" wrapText="1"/>
    </xf>
    <xf numFmtId="1" fontId="8" fillId="9" borderId="1" xfId="0" applyNumberFormat="1" applyFont="1" applyFill="1" applyBorder="1" applyAlignment="1">
      <alignment horizontal="right" vertical="center" wrapText="1"/>
    </xf>
    <xf numFmtId="1" fontId="8" fillId="9" borderId="5" xfId="0" applyNumberFormat="1" applyFont="1" applyFill="1" applyBorder="1" applyAlignment="1">
      <alignment horizontal="right" vertical="center" wrapText="1"/>
    </xf>
    <xf numFmtId="1" fontId="8" fillId="9" borderId="3" xfId="0" applyNumberFormat="1" applyFont="1" applyFill="1" applyBorder="1" applyAlignment="1">
      <alignment horizontal="right" vertical="center" wrapText="1"/>
    </xf>
    <xf numFmtId="1" fontId="5" fillId="0" borderId="1" xfId="0" applyNumberFormat="1" applyFont="1" applyFill="1" applyBorder="1" applyAlignment="1">
      <alignment horizontal="center" vertical="center" textRotation="90" wrapText="1"/>
    </xf>
    <xf numFmtId="0" fontId="5" fillId="11" borderId="1" xfId="0" applyFont="1" applyFill="1" applyBorder="1" applyAlignment="1">
      <alignment horizontal="right" vertical="center" wrapText="1"/>
    </xf>
    <xf numFmtId="3" fontId="5" fillId="11" borderId="1" xfId="0" applyNumberFormat="1" applyFont="1" applyFill="1" applyBorder="1" applyAlignment="1">
      <alignment horizontal="right" vertical="center" wrapText="1"/>
    </xf>
    <xf numFmtId="0" fontId="1" fillId="11" borderId="1" xfId="0" applyFont="1" applyFill="1" applyBorder="1" applyAlignment="1">
      <alignment horizontal="righ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textRotation="90" wrapText="1"/>
    </xf>
    <xf numFmtId="1" fontId="5" fillId="11" borderId="1" xfId="0" applyNumberFormat="1" applyFont="1" applyFill="1" applyBorder="1" applyAlignment="1">
      <alignment horizontal="right" vertical="center" wrapText="1"/>
    </xf>
    <xf numFmtId="1" fontId="8" fillId="0" borderId="1" xfId="0" applyNumberFormat="1" applyFont="1" applyFill="1" applyBorder="1" applyAlignment="1">
      <alignment horizontal="right" vertical="center" wrapText="1"/>
    </xf>
    <xf numFmtId="0" fontId="16" fillId="11" borderId="5" xfId="0" applyFont="1" applyFill="1" applyBorder="1" applyAlignment="1">
      <alignment horizontal="right" vertical="center" wrapText="1"/>
    </xf>
    <xf numFmtId="0" fontId="5" fillId="11" borderId="3" xfId="0" applyFont="1" applyFill="1" applyBorder="1" applyAlignment="1">
      <alignment horizontal="right" vertical="center" wrapText="1"/>
    </xf>
    <xf numFmtId="1" fontId="5" fillId="12" borderId="1" xfId="0" applyNumberFormat="1" applyFont="1" applyFill="1" applyBorder="1" applyAlignment="1">
      <alignment horizontal="right" vertical="center"/>
    </xf>
    <xf numFmtId="1" fontId="5" fillId="11" borderId="1" xfId="0" applyNumberFormat="1" applyFont="1" applyFill="1" applyBorder="1" applyAlignment="1">
      <alignment horizontal="right" vertical="center"/>
    </xf>
    <xf numFmtId="1" fontId="5" fillId="12" borderId="1" xfId="0" applyNumberFormat="1" applyFont="1" applyFill="1" applyBorder="1" applyAlignment="1">
      <alignment vertical="center" wrapText="1"/>
    </xf>
    <xf numFmtId="1" fontId="5" fillId="13" borderId="1" xfId="0" applyNumberFormat="1" applyFont="1" applyFill="1" applyBorder="1" applyAlignment="1">
      <alignment vertical="center" wrapText="1"/>
    </xf>
    <xf numFmtId="0" fontId="5" fillId="13" borderId="1" xfId="0" applyFont="1" applyFill="1" applyBorder="1" applyAlignment="1">
      <alignment vertical="center" wrapText="1"/>
    </xf>
    <xf numFmtId="1" fontId="5" fillId="13" borderId="1" xfId="1" applyNumberFormat="1" applyFont="1" applyFill="1" applyBorder="1" applyAlignment="1">
      <alignment horizontal="left" vertical="center" wrapText="1"/>
    </xf>
    <xf numFmtId="0" fontId="14" fillId="13" borderId="1" xfId="0" applyFont="1" applyFill="1" applyBorder="1" applyAlignment="1">
      <alignment wrapText="1"/>
    </xf>
    <xf numFmtId="1" fontId="5" fillId="11" borderId="1" xfId="1" applyNumberFormat="1" applyFont="1" applyFill="1" applyBorder="1" applyAlignment="1">
      <alignment horizontal="left" vertical="center" wrapText="1"/>
    </xf>
    <xf numFmtId="1" fontId="14" fillId="12" borderId="1" xfId="0" applyNumberFormat="1" applyFont="1" applyFill="1" applyBorder="1" applyAlignment="1">
      <alignment vertical="center" wrapText="1"/>
    </xf>
    <xf numFmtId="1" fontId="2" fillId="14" borderId="1" xfId="0" applyNumberFormat="1" applyFont="1" applyFill="1" applyBorder="1" applyAlignment="1">
      <alignment horizontal="right" vertical="center" wrapText="1"/>
    </xf>
    <xf numFmtId="1" fontId="4" fillId="0" borderId="1" xfId="0" applyNumberFormat="1" applyFont="1" applyFill="1" applyBorder="1" applyAlignment="1">
      <alignment horizontal="right" vertical="center" wrapText="1"/>
    </xf>
    <xf numFmtId="1" fontId="5" fillId="7" borderId="1" xfId="0" applyNumberFormat="1" applyFont="1" applyFill="1" applyBorder="1" applyAlignment="1">
      <alignment horizontal="right"/>
    </xf>
    <xf numFmtId="0" fontId="5" fillId="7" borderId="1" xfId="0" applyFont="1" applyFill="1" applyBorder="1" applyAlignment="1">
      <alignment horizontal="right" vertical="center" wrapText="1"/>
    </xf>
    <xf numFmtId="1" fontId="5" fillId="0" borderId="5" xfId="0" applyNumberFormat="1" applyFont="1" applyFill="1" applyBorder="1" applyAlignment="1">
      <alignment horizontal="right" vertical="center"/>
    </xf>
    <xf numFmtId="1" fontId="5" fillId="11" borderId="1" xfId="0" applyNumberFormat="1" applyFont="1" applyFill="1" applyBorder="1" applyAlignment="1">
      <alignment horizontal="left" vertical="center" wrapText="1"/>
    </xf>
    <xf numFmtId="0" fontId="5" fillId="11" borderId="1" xfId="0" applyFont="1" applyFill="1" applyBorder="1" applyAlignment="1">
      <alignment horizontal="left" vertical="top" wrapText="1"/>
    </xf>
    <xf numFmtId="0" fontId="5" fillId="11" borderId="1" xfId="0" applyFont="1" applyFill="1" applyBorder="1" applyAlignment="1">
      <alignment vertical="center" wrapText="1"/>
    </xf>
    <xf numFmtId="0" fontId="11" fillId="11" borderId="5" xfId="0" applyFont="1" applyFill="1" applyBorder="1" applyAlignment="1">
      <alignment horizontal="justify" vertical="center" wrapText="1"/>
    </xf>
    <xf numFmtId="1" fontId="5" fillId="0" borderId="0" xfId="0" applyNumberFormat="1" applyFont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left" vertical="center" textRotation="90" wrapText="1"/>
    </xf>
    <xf numFmtId="1" fontId="5" fillId="15" borderId="1" xfId="1" applyNumberFormat="1" applyFont="1" applyFill="1" applyBorder="1" applyAlignment="1">
      <alignment horizontal="left" vertical="center" wrapText="1"/>
    </xf>
    <xf numFmtId="0" fontId="5" fillId="15" borderId="1" xfId="0" applyFont="1" applyFill="1" applyBorder="1" applyAlignment="1">
      <alignment horizontal="center" vertical="center" textRotation="90"/>
    </xf>
    <xf numFmtId="1" fontId="5" fillId="15" borderId="1" xfId="0" applyNumberFormat="1" applyFont="1" applyFill="1" applyBorder="1" applyAlignment="1">
      <alignment horizontal="right" vertical="center" wrapText="1"/>
    </xf>
    <xf numFmtId="0" fontId="5" fillId="15" borderId="1" xfId="0" applyFont="1" applyFill="1" applyBorder="1" applyAlignment="1">
      <alignment horizontal="right" vertical="center" wrapText="1"/>
    </xf>
    <xf numFmtId="1" fontId="5" fillId="15" borderId="1" xfId="0" applyNumberFormat="1" applyFont="1" applyFill="1" applyBorder="1" applyAlignment="1">
      <alignment horizontal="right" vertical="center"/>
    </xf>
    <xf numFmtId="0" fontId="1" fillId="15" borderId="1" xfId="0" applyFont="1" applyFill="1" applyBorder="1"/>
    <xf numFmtId="1" fontId="8" fillId="15" borderId="1" xfId="0" applyNumberFormat="1" applyFont="1" applyFill="1" applyBorder="1" applyAlignment="1">
      <alignment horizontal="right" vertical="center" wrapText="1"/>
    </xf>
    <xf numFmtId="1" fontId="5" fillId="0" borderId="0" xfId="0" applyNumberFormat="1" applyFont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textRotation="90" wrapText="1"/>
    </xf>
    <xf numFmtId="1" fontId="2" fillId="0" borderId="3" xfId="0" applyNumberFormat="1" applyFont="1" applyFill="1" applyBorder="1" applyAlignment="1">
      <alignment horizontal="center" vertical="center" textRotation="90" wrapText="1"/>
    </xf>
    <xf numFmtId="1" fontId="2" fillId="0" borderId="1" xfId="0" applyNumberFormat="1" applyFont="1" applyFill="1" applyBorder="1" applyAlignment="1">
      <alignment horizontal="center" vertical="center" textRotation="90" wrapText="1"/>
    </xf>
    <xf numFmtId="1" fontId="5" fillId="0" borderId="0" xfId="0" applyNumberFormat="1" applyFont="1" applyAlignment="1">
      <alignment horizontal="left" vertical="center" wrapText="1"/>
    </xf>
    <xf numFmtId="1" fontId="20" fillId="6" borderId="0" xfId="0" applyNumberFormat="1" applyFont="1" applyFill="1" applyAlignment="1">
      <alignment horizontal="center" vertical="center" wrapText="1"/>
    </xf>
    <xf numFmtId="1" fontId="12" fillId="0" borderId="0" xfId="0" applyNumberFormat="1" applyFont="1" applyAlignment="1">
      <alignment horizontal="center" vertical="center" wrapText="1"/>
    </xf>
    <xf numFmtId="1" fontId="12" fillId="0" borderId="0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textRotation="90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textRotation="90" wrapText="1"/>
    </xf>
    <xf numFmtId="1" fontId="5" fillId="0" borderId="0" xfId="0" applyNumberFormat="1" applyFont="1" applyAlignment="1">
      <alignment horizontal="right" vertical="center" wrapText="1"/>
    </xf>
    <xf numFmtId="1" fontId="20" fillId="6" borderId="0" xfId="0" applyNumberFormat="1" applyFont="1" applyFill="1" applyAlignment="1">
      <alignment horizontal="right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textRotation="90" wrapText="1"/>
    </xf>
    <xf numFmtId="1" fontId="2" fillId="0" borderId="7" xfId="0" applyNumberFormat="1" applyFont="1" applyFill="1" applyBorder="1" applyAlignment="1">
      <alignment horizontal="center" vertical="center" textRotation="90" wrapText="1"/>
    </xf>
    <xf numFmtId="1" fontId="8" fillId="0" borderId="0" xfId="0" applyNumberFormat="1" applyFont="1" applyFill="1" applyAlignment="1">
      <alignment horizontal="right" vertical="center" wrapText="1"/>
    </xf>
    <xf numFmtId="1" fontId="25" fillId="0" borderId="0" xfId="0" applyNumberFormat="1" applyFont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top" wrapText="1"/>
    </xf>
    <xf numFmtId="0" fontId="22" fillId="7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0" fontId="22" fillId="0" borderId="4" xfId="0" applyFont="1" applyBorder="1" applyAlignment="1">
      <alignment horizontal="center" wrapText="1"/>
    </xf>
    <xf numFmtId="0" fontId="22" fillId="6" borderId="1" xfId="0" applyFont="1" applyFill="1" applyBorder="1" applyAlignment="1">
      <alignment horizontal="center" vertical="top" wrapText="1"/>
    </xf>
  </cellXfs>
  <cellStyles count="2">
    <cellStyle name="Нормален" xfId="0" builtinId="0"/>
    <cellStyle name="Нормален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selection activeCell="D37" sqref="D37"/>
    </sheetView>
  </sheetViews>
  <sheetFormatPr defaultRowHeight="12" x14ac:dyDescent="0.3"/>
  <cols>
    <col min="1" max="1" width="4.33203125" style="41" customWidth="1"/>
    <col min="2" max="2" width="4.5546875" style="42" customWidth="1"/>
    <col min="3" max="3" width="43.109375" style="41" customWidth="1"/>
    <col min="4" max="4" width="8.109375" style="141" customWidth="1"/>
    <col min="5" max="5" width="9.5546875" style="141" customWidth="1"/>
    <col min="6" max="6" width="10.5546875" style="41" customWidth="1"/>
    <col min="7" max="7" width="9.109375" style="41" customWidth="1"/>
    <col min="8" max="8" width="7.6640625" style="41" customWidth="1"/>
    <col min="9" max="9" width="6" style="41" customWidth="1"/>
    <col min="10" max="10" width="5.88671875" style="54" customWidth="1"/>
    <col min="11" max="12" width="6.88671875" style="41" customWidth="1"/>
    <col min="13" max="13" width="8.109375" style="44" customWidth="1"/>
    <col min="14" max="231" width="9.109375" style="41"/>
    <col min="232" max="232" width="2.88671875" style="41" customWidth="1"/>
    <col min="233" max="233" width="3.5546875" style="41" customWidth="1"/>
    <col min="234" max="234" width="20.109375" style="41" customWidth="1"/>
    <col min="235" max="235" width="2.88671875" style="41" customWidth="1"/>
    <col min="236" max="236" width="8" style="41" customWidth="1"/>
    <col min="237" max="237" width="7.44140625" style="41" customWidth="1"/>
    <col min="238" max="238" width="6" style="41" bestFit="1" customWidth="1"/>
    <col min="239" max="239" width="6.33203125" style="41" customWidth="1"/>
    <col min="240" max="240" width="6" style="41" customWidth="1"/>
    <col min="241" max="241" width="8.33203125" style="41" customWidth="1"/>
    <col min="242" max="242" width="5.33203125" style="41" customWidth="1"/>
    <col min="243" max="243" width="8.109375" style="41" customWidth="1"/>
    <col min="244" max="244" width="6" style="41" customWidth="1"/>
    <col min="245" max="245" width="4" style="41" customWidth="1"/>
    <col min="246" max="246" width="9.109375" style="41" customWidth="1"/>
    <col min="247" max="247" width="7" style="41" customWidth="1"/>
    <col min="248" max="248" width="6" style="41" customWidth="1"/>
    <col min="249" max="249" width="6.33203125" style="41" customWidth="1"/>
    <col min="250" max="250" width="5.88671875" style="41" customWidth="1"/>
    <col min="251" max="251" width="7.88671875" style="41" customWidth="1"/>
    <col min="252" max="252" width="5.6640625" style="41" customWidth="1"/>
    <col min="253" max="254" width="6.6640625" style="41" customWidth="1"/>
    <col min="255" max="487" width="9.109375" style="41"/>
    <col min="488" max="488" width="2.88671875" style="41" customWidth="1"/>
    <col min="489" max="489" width="3.5546875" style="41" customWidth="1"/>
    <col min="490" max="490" width="20.109375" style="41" customWidth="1"/>
    <col min="491" max="491" width="2.88671875" style="41" customWidth="1"/>
    <col min="492" max="492" width="8" style="41" customWidth="1"/>
    <col min="493" max="493" width="7.44140625" style="41" customWidth="1"/>
    <col min="494" max="494" width="6" style="41" bestFit="1" customWidth="1"/>
    <col min="495" max="495" width="6.33203125" style="41" customWidth="1"/>
    <col min="496" max="496" width="6" style="41" customWidth="1"/>
    <col min="497" max="497" width="8.33203125" style="41" customWidth="1"/>
    <col min="498" max="498" width="5.33203125" style="41" customWidth="1"/>
    <col min="499" max="499" width="8.109375" style="41" customWidth="1"/>
    <col min="500" max="500" width="6" style="41" customWidth="1"/>
    <col min="501" max="501" width="4" style="41" customWidth="1"/>
    <col min="502" max="502" width="9.109375" style="41" customWidth="1"/>
    <col min="503" max="503" width="7" style="41" customWidth="1"/>
    <col min="504" max="504" width="6" style="41" customWidth="1"/>
    <col min="505" max="505" width="6.33203125" style="41" customWidth="1"/>
    <col min="506" max="506" width="5.88671875" style="41" customWidth="1"/>
    <col min="507" max="507" width="7.88671875" style="41" customWidth="1"/>
    <col min="508" max="508" width="5.6640625" style="41" customWidth="1"/>
    <col min="509" max="510" width="6.6640625" style="41" customWidth="1"/>
    <col min="511" max="743" width="9.109375" style="41"/>
    <col min="744" max="744" width="2.88671875" style="41" customWidth="1"/>
    <col min="745" max="745" width="3.5546875" style="41" customWidth="1"/>
    <col min="746" max="746" width="20.109375" style="41" customWidth="1"/>
    <col min="747" max="747" width="2.88671875" style="41" customWidth="1"/>
    <col min="748" max="748" width="8" style="41" customWidth="1"/>
    <col min="749" max="749" width="7.44140625" style="41" customWidth="1"/>
    <col min="750" max="750" width="6" style="41" bestFit="1" customWidth="1"/>
    <col min="751" max="751" width="6.33203125" style="41" customWidth="1"/>
    <col min="752" max="752" width="6" style="41" customWidth="1"/>
    <col min="753" max="753" width="8.33203125" style="41" customWidth="1"/>
    <col min="754" max="754" width="5.33203125" style="41" customWidth="1"/>
    <col min="755" max="755" width="8.109375" style="41" customWidth="1"/>
    <col min="756" max="756" width="6" style="41" customWidth="1"/>
    <col min="757" max="757" width="4" style="41" customWidth="1"/>
    <col min="758" max="758" width="9.109375" style="41" customWidth="1"/>
    <col min="759" max="759" width="7" style="41" customWidth="1"/>
    <col min="760" max="760" width="6" style="41" customWidth="1"/>
    <col min="761" max="761" width="6.33203125" style="41" customWidth="1"/>
    <col min="762" max="762" width="5.88671875" style="41" customWidth="1"/>
    <col min="763" max="763" width="7.88671875" style="41" customWidth="1"/>
    <col min="764" max="764" width="5.6640625" style="41" customWidth="1"/>
    <col min="765" max="766" width="6.6640625" style="41" customWidth="1"/>
    <col min="767" max="999" width="9.109375" style="41"/>
    <col min="1000" max="1000" width="2.88671875" style="41" customWidth="1"/>
    <col min="1001" max="1001" width="3.5546875" style="41" customWidth="1"/>
    <col min="1002" max="1002" width="20.109375" style="41" customWidth="1"/>
    <col min="1003" max="1003" width="2.88671875" style="41" customWidth="1"/>
    <col min="1004" max="1004" width="8" style="41" customWidth="1"/>
    <col min="1005" max="1005" width="7.44140625" style="41" customWidth="1"/>
    <col min="1006" max="1006" width="6" style="41" bestFit="1" customWidth="1"/>
    <col min="1007" max="1007" width="6.33203125" style="41" customWidth="1"/>
    <col min="1008" max="1008" width="6" style="41" customWidth="1"/>
    <col min="1009" max="1009" width="8.33203125" style="41" customWidth="1"/>
    <col min="1010" max="1010" width="5.33203125" style="41" customWidth="1"/>
    <col min="1011" max="1011" width="8.109375" style="41" customWidth="1"/>
    <col min="1012" max="1012" width="6" style="41" customWidth="1"/>
    <col min="1013" max="1013" width="4" style="41" customWidth="1"/>
    <col min="1014" max="1014" width="9.109375" style="41" customWidth="1"/>
    <col min="1015" max="1015" width="7" style="41" customWidth="1"/>
    <col min="1016" max="1016" width="6" style="41" customWidth="1"/>
    <col min="1017" max="1017" width="6.33203125" style="41" customWidth="1"/>
    <col min="1018" max="1018" width="5.88671875" style="41" customWidth="1"/>
    <col min="1019" max="1019" width="7.88671875" style="41" customWidth="1"/>
    <col min="1020" max="1020" width="5.6640625" style="41" customWidth="1"/>
    <col min="1021" max="1022" width="6.6640625" style="41" customWidth="1"/>
    <col min="1023" max="1255" width="9.109375" style="41"/>
    <col min="1256" max="1256" width="2.88671875" style="41" customWidth="1"/>
    <col min="1257" max="1257" width="3.5546875" style="41" customWidth="1"/>
    <col min="1258" max="1258" width="20.109375" style="41" customWidth="1"/>
    <col min="1259" max="1259" width="2.88671875" style="41" customWidth="1"/>
    <col min="1260" max="1260" width="8" style="41" customWidth="1"/>
    <col min="1261" max="1261" width="7.44140625" style="41" customWidth="1"/>
    <col min="1262" max="1262" width="6" style="41" bestFit="1" customWidth="1"/>
    <col min="1263" max="1263" width="6.33203125" style="41" customWidth="1"/>
    <col min="1264" max="1264" width="6" style="41" customWidth="1"/>
    <col min="1265" max="1265" width="8.33203125" style="41" customWidth="1"/>
    <col min="1266" max="1266" width="5.33203125" style="41" customWidth="1"/>
    <col min="1267" max="1267" width="8.109375" style="41" customWidth="1"/>
    <col min="1268" max="1268" width="6" style="41" customWidth="1"/>
    <col min="1269" max="1269" width="4" style="41" customWidth="1"/>
    <col min="1270" max="1270" width="9.109375" style="41" customWidth="1"/>
    <col min="1271" max="1271" width="7" style="41" customWidth="1"/>
    <col min="1272" max="1272" width="6" style="41" customWidth="1"/>
    <col min="1273" max="1273" width="6.33203125" style="41" customWidth="1"/>
    <col min="1274" max="1274" width="5.88671875" style="41" customWidth="1"/>
    <col min="1275" max="1275" width="7.88671875" style="41" customWidth="1"/>
    <col min="1276" max="1276" width="5.6640625" style="41" customWidth="1"/>
    <col min="1277" max="1278" width="6.6640625" style="41" customWidth="1"/>
    <col min="1279" max="1511" width="9.109375" style="41"/>
    <col min="1512" max="1512" width="2.88671875" style="41" customWidth="1"/>
    <col min="1513" max="1513" width="3.5546875" style="41" customWidth="1"/>
    <col min="1514" max="1514" width="20.109375" style="41" customWidth="1"/>
    <col min="1515" max="1515" width="2.88671875" style="41" customWidth="1"/>
    <col min="1516" max="1516" width="8" style="41" customWidth="1"/>
    <col min="1517" max="1517" width="7.44140625" style="41" customWidth="1"/>
    <col min="1518" max="1518" width="6" style="41" bestFit="1" customWidth="1"/>
    <col min="1519" max="1519" width="6.33203125" style="41" customWidth="1"/>
    <col min="1520" max="1520" width="6" style="41" customWidth="1"/>
    <col min="1521" max="1521" width="8.33203125" style="41" customWidth="1"/>
    <col min="1522" max="1522" width="5.33203125" style="41" customWidth="1"/>
    <col min="1523" max="1523" width="8.109375" style="41" customWidth="1"/>
    <col min="1524" max="1524" width="6" style="41" customWidth="1"/>
    <col min="1525" max="1525" width="4" style="41" customWidth="1"/>
    <col min="1526" max="1526" width="9.109375" style="41" customWidth="1"/>
    <col min="1527" max="1527" width="7" style="41" customWidth="1"/>
    <col min="1528" max="1528" width="6" style="41" customWidth="1"/>
    <col min="1529" max="1529" width="6.33203125" style="41" customWidth="1"/>
    <col min="1530" max="1530" width="5.88671875" style="41" customWidth="1"/>
    <col min="1531" max="1531" width="7.88671875" style="41" customWidth="1"/>
    <col min="1532" max="1532" width="5.6640625" style="41" customWidth="1"/>
    <col min="1533" max="1534" width="6.6640625" style="41" customWidth="1"/>
    <col min="1535" max="1767" width="9.109375" style="41"/>
    <col min="1768" max="1768" width="2.88671875" style="41" customWidth="1"/>
    <col min="1769" max="1769" width="3.5546875" style="41" customWidth="1"/>
    <col min="1770" max="1770" width="20.109375" style="41" customWidth="1"/>
    <col min="1771" max="1771" width="2.88671875" style="41" customWidth="1"/>
    <col min="1772" max="1772" width="8" style="41" customWidth="1"/>
    <col min="1773" max="1773" width="7.44140625" style="41" customWidth="1"/>
    <col min="1774" max="1774" width="6" style="41" bestFit="1" customWidth="1"/>
    <col min="1775" max="1775" width="6.33203125" style="41" customWidth="1"/>
    <col min="1776" max="1776" width="6" style="41" customWidth="1"/>
    <col min="1777" max="1777" width="8.33203125" style="41" customWidth="1"/>
    <col min="1778" max="1778" width="5.33203125" style="41" customWidth="1"/>
    <col min="1779" max="1779" width="8.109375" style="41" customWidth="1"/>
    <col min="1780" max="1780" width="6" style="41" customWidth="1"/>
    <col min="1781" max="1781" width="4" style="41" customWidth="1"/>
    <col min="1782" max="1782" width="9.109375" style="41" customWidth="1"/>
    <col min="1783" max="1783" width="7" style="41" customWidth="1"/>
    <col min="1784" max="1784" width="6" style="41" customWidth="1"/>
    <col min="1785" max="1785" width="6.33203125" style="41" customWidth="1"/>
    <col min="1786" max="1786" width="5.88671875" style="41" customWidth="1"/>
    <col min="1787" max="1787" width="7.88671875" style="41" customWidth="1"/>
    <col min="1788" max="1788" width="5.6640625" style="41" customWidth="1"/>
    <col min="1789" max="1790" width="6.6640625" style="41" customWidth="1"/>
    <col min="1791" max="2023" width="9.109375" style="41"/>
    <col min="2024" max="2024" width="2.88671875" style="41" customWidth="1"/>
    <col min="2025" max="2025" width="3.5546875" style="41" customWidth="1"/>
    <col min="2026" max="2026" width="20.109375" style="41" customWidth="1"/>
    <col min="2027" max="2027" width="2.88671875" style="41" customWidth="1"/>
    <col min="2028" max="2028" width="8" style="41" customWidth="1"/>
    <col min="2029" max="2029" width="7.44140625" style="41" customWidth="1"/>
    <col min="2030" max="2030" width="6" style="41" bestFit="1" customWidth="1"/>
    <col min="2031" max="2031" width="6.33203125" style="41" customWidth="1"/>
    <col min="2032" max="2032" width="6" style="41" customWidth="1"/>
    <col min="2033" max="2033" width="8.33203125" style="41" customWidth="1"/>
    <col min="2034" max="2034" width="5.33203125" style="41" customWidth="1"/>
    <col min="2035" max="2035" width="8.109375" style="41" customWidth="1"/>
    <col min="2036" max="2036" width="6" style="41" customWidth="1"/>
    <col min="2037" max="2037" width="4" style="41" customWidth="1"/>
    <col min="2038" max="2038" width="9.109375" style="41" customWidth="1"/>
    <col min="2039" max="2039" width="7" style="41" customWidth="1"/>
    <col min="2040" max="2040" width="6" style="41" customWidth="1"/>
    <col min="2041" max="2041" width="6.33203125" style="41" customWidth="1"/>
    <col min="2042" max="2042" width="5.88671875" style="41" customWidth="1"/>
    <col min="2043" max="2043" width="7.88671875" style="41" customWidth="1"/>
    <col min="2044" max="2044" width="5.6640625" style="41" customWidth="1"/>
    <col min="2045" max="2046" width="6.6640625" style="41" customWidth="1"/>
    <col min="2047" max="2279" width="9.109375" style="41"/>
    <col min="2280" max="2280" width="2.88671875" style="41" customWidth="1"/>
    <col min="2281" max="2281" width="3.5546875" style="41" customWidth="1"/>
    <col min="2282" max="2282" width="20.109375" style="41" customWidth="1"/>
    <col min="2283" max="2283" width="2.88671875" style="41" customWidth="1"/>
    <col min="2284" max="2284" width="8" style="41" customWidth="1"/>
    <col min="2285" max="2285" width="7.44140625" style="41" customWidth="1"/>
    <col min="2286" max="2286" width="6" style="41" bestFit="1" customWidth="1"/>
    <col min="2287" max="2287" width="6.33203125" style="41" customWidth="1"/>
    <col min="2288" max="2288" width="6" style="41" customWidth="1"/>
    <col min="2289" max="2289" width="8.33203125" style="41" customWidth="1"/>
    <col min="2290" max="2290" width="5.33203125" style="41" customWidth="1"/>
    <col min="2291" max="2291" width="8.109375" style="41" customWidth="1"/>
    <col min="2292" max="2292" width="6" style="41" customWidth="1"/>
    <col min="2293" max="2293" width="4" style="41" customWidth="1"/>
    <col min="2294" max="2294" width="9.109375" style="41" customWidth="1"/>
    <col min="2295" max="2295" width="7" style="41" customWidth="1"/>
    <col min="2296" max="2296" width="6" style="41" customWidth="1"/>
    <col min="2297" max="2297" width="6.33203125" style="41" customWidth="1"/>
    <col min="2298" max="2298" width="5.88671875" style="41" customWidth="1"/>
    <col min="2299" max="2299" width="7.88671875" style="41" customWidth="1"/>
    <col min="2300" max="2300" width="5.6640625" style="41" customWidth="1"/>
    <col min="2301" max="2302" width="6.6640625" style="41" customWidth="1"/>
    <col min="2303" max="2535" width="9.109375" style="41"/>
    <col min="2536" max="2536" width="2.88671875" style="41" customWidth="1"/>
    <col min="2537" max="2537" width="3.5546875" style="41" customWidth="1"/>
    <col min="2538" max="2538" width="20.109375" style="41" customWidth="1"/>
    <col min="2539" max="2539" width="2.88671875" style="41" customWidth="1"/>
    <col min="2540" max="2540" width="8" style="41" customWidth="1"/>
    <col min="2541" max="2541" width="7.44140625" style="41" customWidth="1"/>
    <col min="2542" max="2542" width="6" style="41" bestFit="1" customWidth="1"/>
    <col min="2543" max="2543" width="6.33203125" style="41" customWidth="1"/>
    <col min="2544" max="2544" width="6" style="41" customWidth="1"/>
    <col min="2545" max="2545" width="8.33203125" style="41" customWidth="1"/>
    <col min="2546" max="2546" width="5.33203125" style="41" customWidth="1"/>
    <col min="2547" max="2547" width="8.109375" style="41" customWidth="1"/>
    <col min="2548" max="2548" width="6" style="41" customWidth="1"/>
    <col min="2549" max="2549" width="4" style="41" customWidth="1"/>
    <col min="2550" max="2550" width="9.109375" style="41" customWidth="1"/>
    <col min="2551" max="2551" width="7" style="41" customWidth="1"/>
    <col min="2552" max="2552" width="6" style="41" customWidth="1"/>
    <col min="2553" max="2553" width="6.33203125" style="41" customWidth="1"/>
    <col min="2554" max="2554" width="5.88671875" style="41" customWidth="1"/>
    <col min="2555" max="2555" width="7.88671875" style="41" customWidth="1"/>
    <col min="2556" max="2556" width="5.6640625" style="41" customWidth="1"/>
    <col min="2557" max="2558" width="6.6640625" style="41" customWidth="1"/>
    <col min="2559" max="2791" width="9.109375" style="41"/>
    <col min="2792" max="2792" width="2.88671875" style="41" customWidth="1"/>
    <col min="2793" max="2793" width="3.5546875" style="41" customWidth="1"/>
    <col min="2794" max="2794" width="20.109375" style="41" customWidth="1"/>
    <col min="2795" max="2795" width="2.88671875" style="41" customWidth="1"/>
    <col min="2796" max="2796" width="8" style="41" customWidth="1"/>
    <col min="2797" max="2797" width="7.44140625" style="41" customWidth="1"/>
    <col min="2798" max="2798" width="6" style="41" bestFit="1" customWidth="1"/>
    <col min="2799" max="2799" width="6.33203125" style="41" customWidth="1"/>
    <col min="2800" max="2800" width="6" style="41" customWidth="1"/>
    <col min="2801" max="2801" width="8.33203125" style="41" customWidth="1"/>
    <col min="2802" max="2802" width="5.33203125" style="41" customWidth="1"/>
    <col min="2803" max="2803" width="8.109375" style="41" customWidth="1"/>
    <col min="2804" max="2804" width="6" style="41" customWidth="1"/>
    <col min="2805" max="2805" width="4" style="41" customWidth="1"/>
    <col min="2806" max="2806" width="9.109375" style="41" customWidth="1"/>
    <col min="2807" max="2807" width="7" style="41" customWidth="1"/>
    <col min="2808" max="2808" width="6" style="41" customWidth="1"/>
    <col min="2809" max="2809" width="6.33203125" style="41" customWidth="1"/>
    <col min="2810" max="2810" width="5.88671875" style="41" customWidth="1"/>
    <col min="2811" max="2811" width="7.88671875" style="41" customWidth="1"/>
    <col min="2812" max="2812" width="5.6640625" style="41" customWidth="1"/>
    <col min="2813" max="2814" width="6.6640625" style="41" customWidth="1"/>
    <col min="2815" max="3047" width="9.109375" style="41"/>
    <col min="3048" max="3048" width="2.88671875" style="41" customWidth="1"/>
    <col min="3049" max="3049" width="3.5546875" style="41" customWidth="1"/>
    <col min="3050" max="3050" width="20.109375" style="41" customWidth="1"/>
    <col min="3051" max="3051" width="2.88671875" style="41" customWidth="1"/>
    <col min="3052" max="3052" width="8" style="41" customWidth="1"/>
    <col min="3053" max="3053" width="7.44140625" style="41" customWidth="1"/>
    <col min="3054" max="3054" width="6" style="41" bestFit="1" customWidth="1"/>
    <col min="3055" max="3055" width="6.33203125" style="41" customWidth="1"/>
    <col min="3056" max="3056" width="6" style="41" customWidth="1"/>
    <col min="3057" max="3057" width="8.33203125" style="41" customWidth="1"/>
    <col min="3058" max="3058" width="5.33203125" style="41" customWidth="1"/>
    <col min="3059" max="3059" width="8.109375" style="41" customWidth="1"/>
    <col min="3060" max="3060" width="6" style="41" customWidth="1"/>
    <col min="3061" max="3061" width="4" style="41" customWidth="1"/>
    <col min="3062" max="3062" width="9.109375" style="41" customWidth="1"/>
    <col min="3063" max="3063" width="7" style="41" customWidth="1"/>
    <col min="3064" max="3064" width="6" style="41" customWidth="1"/>
    <col min="3065" max="3065" width="6.33203125" style="41" customWidth="1"/>
    <col min="3066" max="3066" width="5.88671875" style="41" customWidth="1"/>
    <col min="3067" max="3067" width="7.88671875" style="41" customWidth="1"/>
    <col min="3068" max="3068" width="5.6640625" style="41" customWidth="1"/>
    <col min="3069" max="3070" width="6.6640625" style="41" customWidth="1"/>
    <col min="3071" max="3303" width="9.109375" style="41"/>
    <col min="3304" max="3304" width="2.88671875" style="41" customWidth="1"/>
    <col min="3305" max="3305" width="3.5546875" style="41" customWidth="1"/>
    <col min="3306" max="3306" width="20.109375" style="41" customWidth="1"/>
    <col min="3307" max="3307" width="2.88671875" style="41" customWidth="1"/>
    <col min="3308" max="3308" width="8" style="41" customWidth="1"/>
    <col min="3309" max="3309" width="7.44140625" style="41" customWidth="1"/>
    <col min="3310" max="3310" width="6" style="41" bestFit="1" customWidth="1"/>
    <col min="3311" max="3311" width="6.33203125" style="41" customWidth="1"/>
    <col min="3312" max="3312" width="6" style="41" customWidth="1"/>
    <col min="3313" max="3313" width="8.33203125" style="41" customWidth="1"/>
    <col min="3314" max="3314" width="5.33203125" style="41" customWidth="1"/>
    <col min="3315" max="3315" width="8.109375" style="41" customWidth="1"/>
    <col min="3316" max="3316" width="6" style="41" customWidth="1"/>
    <col min="3317" max="3317" width="4" style="41" customWidth="1"/>
    <col min="3318" max="3318" width="9.109375" style="41" customWidth="1"/>
    <col min="3319" max="3319" width="7" style="41" customWidth="1"/>
    <col min="3320" max="3320" width="6" style="41" customWidth="1"/>
    <col min="3321" max="3321" width="6.33203125" style="41" customWidth="1"/>
    <col min="3322" max="3322" width="5.88671875" style="41" customWidth="1"/>
    <col min="3323" max="3323" width="7.88671875" style="41" customWidth="1"/>
    <col min="3324" max="3324" width="5.6640625" style="41" customWidth="1"/>
    <col min="3325" max="3326" width="6.6640625" style="41" customWidth="1"/>
    <col min="3327" max="3559" width="9.109375" style="41"/>
    <col min="3560" max="3560" width="2.88671875" style="41" customWidth="1"/>
    <col min="3561" max="3561" width="3.5546875" style="41" customWidth="1"/>
    <col min="3562" max="3562" width="20.109375" style="41" customWidth="1"/>
    <col min="3563" max="3563" width="2.88671875" style="41" customWidth="1"/>
    <col min="3564" max="3564" width="8" style="41" customWidth="1"/>
    <col min="3565" max="3565" width="7.44140625" style="41" customWidth="1"/>
    <col min="3566" max="3566" width="6" style="41" bestFit="1" customWidth="1"/>
    <col min="3567" max="3567" width="6.33203125" style="41" customWidth="1"/>
    <col min="3568" max="3568" width="6" style="41" customWidth="1"/>
    <col min="3569" max="3569" width="8.33203125" style="41" customWidth="1"/>
    <col min="3570" max="3570" width="5.33203125" style="41" customWidth="1"/>
    <col min="3571" max="3571" width="8.109375" style="41" customWidth="1"/>
    <col min="3572" max="3572" width="6" style="41" customWidth="1"/>
    <col min="3573" max="3573" width="4" style="41" customWidth="1"/>
    <col min="3574" max="3574" width="9.109375" style="41" customWidth="1"/>
    <col min="3575" max="3575" width="7" style="41" customWidth="1"/>
    <col min="3576" max="3576" width="6" style="41" customWidth="1"/>
    <col min="3577" max="3577" width="6.33203125" style="41" customWidth="1"/>
    <col min="3578" max="3578" width="5.88671875" style="41" customWidth="1"/>
    <col min="3579" max="3579" width="7.88671875" style="41" customWidth="1"/>
    <col min="3580" max="3580" width="5.6640625" style="41" customWidth="1"/>
    <col min="3581" max="3582" width="6.6640625" style="41" customWidth="1"/>
    <col min="3583" max="3815" width="9.109375" style="41"/>
    <col min="3816" max="3816" width="2.88671875" style="41" customWidth="1"/>
    <col min="3817" max="3817" width="3.5546875" style="41" customWidth="1"/>
    <col min="3818" max="3818" width="20.109375" style="41" customWidth="1"/>
    <col min="3819" max="3819" width="2.88671875" style="41" customWidth="1"/>
    <col min="3820" max="3820" width="8" style="41" customWidth="1"/>
    <col min="3821" max="3821" width="7.44140625" style="41" customWidth="1"/>
    <col min="3822" max="3822" width="6" style="41" bestFit="1" customWidth="1"/>
    <col min="3823" max="3823" width="6.33203125" style="41" customWidth="1"/>
    <col min="3824" max="3824" width="6" style="41" customWidth="1"/>
    <col min="3825" max="3825" width="8.33203125" style="41" customWidth="1"/>
    <col min="3826" max="3826" width="5.33203125" style="41" customWidth="1"/>
    <col min="3827" max="3827" width="8.109375" style="41" customWidth="1"/>
    <col min="3828" max="3828" width="6" style="41" customWidth="1"/>
    <col min="3829" max="3829" width="4" style="41" customWidth="1"/>
    <col min="3830" max="3830" width="9.109375" style="41" customWidth="1"/>
    <col min="3831" max="3831" width="7" style="41" customWidth="1"/>
    <col min="3832" max="3832" width="6" style="41" customWidth="1"/>
    <col min="3833" max="3833" width="6.33203125" style="41" customWidth="1"/>
    <col min="3834" max="3834" width="5.88671875" style="41" customWidth="1"/>
    <col min="3835" max="3835" width="7.88671875" style="41" customWidth="1"/>
    <col min="3836" max="3836" width="5.6640625" style="41" customWidth="1"/>
    <col min="3837" max="3838" width="6.6640625" style="41" customWidth="1"/>
    <col min="3839" max="4071" width="9.109375" style="41"/>
    <col min="4072" max="4072" width="2.88671875" style="41" customWidth="1"/>
    <col min="4073" max="4073" width="3.5546875" style="41" customWidth="1"/>
    <col min="4074" max="4074" width="20.109375" style="41" customWidth="1"/>
    <col min="4075" max="4075" width="2.88671875" style="41" customWidth="1"/>
    <col min="4076" max="4076" width="8" style="41" customWidth="1"/>
    <col min="4077" max="4077" width="7.44140625" style="41" customWidth="1"/>
    <col min="4078" max="4078" width="6" style="41" bestFit="1" customWidth="1"/>
    <col min="4079" max="4079" width="6.33203125" style="41" customWidth="1"/>
    <col min="4080" max="4080" width="6" style="41" customWidth="1"/>
    <col min="4081" max="4081" width="8.33203125" style="41" customWidth="1"/>
    <col min="4082" max="4082" width="5.33203125" style="41" customWidth="1"/>
    <col min="4083" max="4083" width="8.109375" style="41" customWidth="1"/>
    <col min="4084" max="4084" width="6" style="41" customWidth="1"/>
    <col min="4085" max="4085" width="4" style="41" customWidth="1"/>
    <col min="4086" max="4086" width="9.109375" style="41" customWidth="1"/>
    <col min="4087" max="4087" width="7" style="41" customWidth="1"/>
    <col min="4088" max="4088" width="6" style="41" customWidth="1"/>
    <col min="4089" max="4089" width="6.33203125" style="41" customWidth="1"/>
    <col min="4090" max="4090" width="5.88671875" style="41" customWidth="1"/>
    <col min="4091" max="4091" width="7.88671875" style="41" customWidth="1"/>
    <col min="4092" max="4092" width="5.6640625" style="41" customWidth="1"/>
    <col min="4093" max="4094" width="6.6640625" style="41" customWidth="1"/>
    <col min="4095" max="4327" width="9.109375" style="41"/>
    <col min="4328" max="4328" width="2.88671875" style="41" customWidth="1"/>
    <col min="4329" max="4329" width="3.5546875" style="41" customWidth="1"/>
    <col min="4330" max="4330" width="20.109375" style="41" customWidth="1"/>
    <col min="4331" max="4331" width="2.88671875" style="41" customWidth="1"/>
    <col min="4332" max="4332" width="8" style="41" customWidth="1"/>
    <col min="4333" max="4333" width="7.44140625" style="41" customWidth="1"/>
    <col min="4334" max="4334" width="6" style="41" bestFit="1" customWidth="1"/>
    <col min="4335" max="4335" width="6.33203125" style="41" customWidth="1"/>
    <col min="4336" max="4336" width="6" style="41" customWidth="1"/>
    <col min="4337" max="4337" width="8.33203125" style="41" customWidth="1"/>
    <col min="4338" max="4338" width="5.33203125" style="41" customWidth="1"/>
    <col min="4339" max="4339" width="8.109375" style="41" customWidth="1"/>
    <col min="4340" max="4340" width="6" style="41" customWidth="1"/>
    <col min="4341" max="4341" width="4" style="41" customWidth="1"/>
    <col min="4342" max="4342" width="9.109375" style="41" customWidth="1"/>
    <col min="4343" max="4343" width="7" style="41" customWidth="1"/>
    <col min="4344" max="4344" width="6" style="41" customWidth="1"/>
    <col min="4345" max="4345" width="6.33203125" style="41" customWidth="1"/>
    <col min="4346" max="4346" width="5.88671875" style="41" customWidth="1"/>
    <col min="4347" max="4347" width="7.88671875" style="41" customWidth="1"/>
    <col min="4348" max="4348" width="5.6640625" style="41" customWidth="1"/>
    <col min="4349" max="4350" width="6.6640625" style="41" customWidth="1"/>
    <col min="4351" max="4583" width="9.109375" style="41"/>
    <col min="4584" max="4584" width="2.88671875" style="41" customWidth="1"/>
    <col min="4585" max="4585" width="3.5546875" style="41" customWidth="1"/>
    <col min="4586" max="4586" width="20.109375" style="41" customWidth="1"/>
    <col min="4587" max="4587" width="2.88671875" style="41" customWidth="1"/>
    <col min="4588" max="4588" width="8" style="41" customWidth="1"/>
    <col min="4589" max="4589" width="7.44140625" style="41" customWidth="1"/>
    <col min="4590" max="4590" width="6" style="41" bestFit="1" customWidth="1"/>
    <col min="4591" max="4591" width="6.33203125" style="41" customWidth="1"/>
    <col min="4592" max="4592" width="6" style="41" customWidth="1"/>
    <col min="4593" max="4593" width="8.33203125" style="41" customWidth="1"/>
    <col min="4594" max="4594" width="5.33203125" style="41" customWidth="1"/>
    <col min="4595" max="4595" width="8.109375" style="41" customWidth="1"/>
    <col min="4596" max="4596" width="6" style="41" customWidth="1"/>
    <col min="4597" max="4597" width="4" style="41" customWidth="1"/>
    <col min="4598" max="4598" width="9.109375" style="41" customWidth="1"/>
    <col min="4599" max="4599" width="7" style="41" customWidth="1"/>
    <col min="4600" max="4600" width="6" style="41" customWidth="1"/>
    <col min="4601" max="4601" width="6.33203125" style="41" customWidth="1"/>
    <col min="4602" max="4602" width="5.88671875" style="41" customWidth="1"/>
    <col min="4603" max="4603" width="7.88671875" style="41" customWidth="1"/>
    <col min="4604" max="4604" width="5.6640625" style="41" customWidth="1"/>
    <col min="4605" max="4606" width="6.6640625" style="41" customWidth="1"/>
    <col min="4607" max="4839" width="9.109375" style="41"/>
    <col min="4840" max="4840" width="2.88671875" style="41" customWidth="1"/>
    <col min="4841" max="4841" width="3.5546875" style="41" customWidth="1"/>
    <col min="4842" max="4842" width="20.109375" style="41" customWidth="1"/>
    <col min="4843" max="4843" width="2.88671875" style="41" customWidth="1"/>
    <col min="4844" max="4844" width="8" style="41" customWidth="1"/>
    <col min="4845" max="4845" width="7.44140625" style="41" customWidth="1"/>
    <col min="4846" max="4846" width="6" style="41" bestFit="1" customWidth="1"/>
    <col min="4847" max="4847" width="6.33203125" style="41" customWidth="1"/>
    <col min="4848" max="4848" width="6" style="41" customWidth="1"/>
    <col min="4849" max="4849" width="8.33203125" style="41" customWidth="1"/>
    <col min="4850" max="4850" width="5.33203125" style="41" customWidth="1"/>
    <col min="4851" max="4851" width="8.109375" style="41" customWidth="1"/>
    <col min="4852" max="4852" width="6" style="41" customWidth="1"/>
    <col min="4853" max="4853" width="4" style="41" customWidth="1"/>
    <col min="4854" max="4854" width="9.109375" style="41" customWidth="1"/>
    <col min="4855" max="4855" width="7" style="41" customWidth="1"/>
    <col min="4856" max="4856" width="6" style="41" customWidth="1"/>
    <col min="4857" max="4857" width="6.33203125" style="41" customWidth="1"/>
    <col min="4858" max="4858" width="5.88671875" style="41" customWidth="1"/>
    <col min="4859" max="4859" width="7.88671875" style="41" customWidth="1"/>
    <col min="4860" max="4860" width="5.6640625" style="41" customWidth="1"/>
    <col min="4861" max="4862" width="6.6640625" style="41" customWidth="1"/>
    <col min="4863" max="5095" width="9.109375" style="41"/>
    <col min="5096" max="5096" width="2.88671875" style="41" customWidth="1"/>
    <col min="5097" max="5097" width="3.5546875" style="41" customWidth="1"/>
    <col min="5098" max="5098" width="20.109375" style="41" customWidth="1"/>
    <col min="5099" max="5099" width="2.88671875" style="41" customWidth="1"/>
    <col min="5100" max="5100" width="8" style="41" customWidth="1"/>
    <col min="5101" max="5101" width="7.44140625" style="41" customWidth="1"/>
    <col min="5102" max="5102" width="6" style="41" bestFit="1" customWidth="1"/>
    <col min="5103" max="5103" width="6.33203125" style="41" customWidth="1"/>
    <col min="5104" max="5104" width="6" style="41" customWidth="1"/>
    <col min="5105" max="5105" width="8.33203125" style="41" customWidth="1"/>
    <col min="5106" max="5106" width="5.33203125" style="41" customWidth="1"/>
    <col min="5107" max="5107" width="8.109375" style="41" customWidth="1"/>
    <col min="5108" max="5108" width="6" style="41" customWidth="1"/>
    <col min="5109" max="5109" width="4" style="41" customWidth="1"/>
    <col min="5110" max="5110" width="9.109375" style="41" customWidth="1"/>
    <col min="5111" max="5111" width="7" style="41" customWidth="1"/>
    <col min="5112" max="5112" width="6" style="41" customWidth="1"/>
    <col min="5113" max="5113" width="6.33203125" style="41" customWidth="1"/>
    <col min="5114" max="5114" width="5.88671875" style="41" customWidth="1"/>
    <col min="5115" max="5115" width="7.88671875" style="41" customWidth="1"/>
    <col min="5116" max="5116" width="5.6640625" style="41" customWidth="1"/>
    <col min="5117" max="5118" width="6.6640625" style="41" customWidth="1"/>
    <col min="5119" max="5351" width="9.109375" style="41"/>
    <col min="5352" max="5352" width="2.88671875" style="41" customWidth="1"/>
    <col min="5353" max="5353" width="3.5546875" style="41" customWidth="1"/>
    <col min="5354" max="5354" width="20.109375" style="41" customWidth="1"/>
    <col min="5355" max="5355" width="2.88671875" style="41" customWidth="1"/>
    <col min="5356" max="5356" width="8" style="41" customWidth="1"/>
    <col min="5357" max="5357" width="7.44140625" style="41" customWidth="1"/>
    <col min="5358" max="5358" width="6" style="41" bestFit="1" customWidth="1"/>
    <col min="5359" max="5359" width="6.33203125" style="41" customWidth="1"/>
    <col min="5360" max="5360" width="6" style="41" customWidth="1"/>
    <col min="5361" max="5361" width="8.33203125" style="41" customWidth="1"/>
    <col min="5362" max="5362" width="5.33203125" style="41" customWidth="1"/>
    <col min="5363" max="5363" width="8.109375" style="41" customWidth="1"/>
    <col min="5364" max="5364" width="6" style="41" customWidth="1"/>
    <col min="5365" max="5365" width="4" style="41" customWidth="1"/>
    <col min="5366" max="5366" width="9.109375" style="41" customWidth="1"/>
    <col min="5367" max="5367" width="7" style="41" customWidth="1"/>
    <col min="5368" max="5368" width="6" style="41" customWidth="1"/>
    <col min="5369" max="5369" width="6.33203125" style="41" customWidth="1"/>
    <col min="5370" max="5370" width="5.88671875" style="41" customWidth="1"/>
    <col min="5371" max="5371" width="7.88671875" style="41" customWidth="1"/>
    <col min="5372" max="5372" width="5.6640625" style="41" customWidth="1"/>
    <col min="5373" max="5374" width="6.6640625" style="41" customWidth="1"/>
    <col min="5375" max="5607" width="9.109375" style="41"/>
    <col min="5608" max="5608" width="2.88671875" style="41" customWidth="1"/>
    <col min="5609" max="5609" width="3.5546875" style="41" customWidth="1"/>
    <col min="5610" max="5610" width="20.109375" style="41" customWidth="1"/>
    <col min="5611" max="5611" width="2.88671875" style="41" customWidth="1"/>
    <col min="5612" max="5612" width="8" style="41" customWidth="1"/>
    <col min="5613" max="5613" width="7.44140625" style="41" customWidth="1"/>
    <col min="5614" max="5614" width="6" style="41" bestFit="1" customWidth="1"/>
    <col min="5615" max="5615" width="6.33203125" style="41" customWidth="1"/>
    <col min="5616" max="5616" width="6" style="41" customWidth="1"/>
    <col min="5617" max="5617" width="8.33203125" style="41" customWidth="1"/>
    <col min="5618" max="5618" width="5.33203125" style="41" customWidth="1"/>
    <col min="5619" max="5619" width="8.109375" style="41" customWidth="1"/>
    <col min="5620" max="5620" width="6" style="41" customWidth="1"/>
    <col min="5621" max="5621" width="4" style="41" customWidth="1"/>
    <col min="5622" max="5622" width="9.109375" style="41" customWidth="1"/>
    <col min="5623" max="5623" width="7" style="41" customWidth="1"/>
    <col min="5624" max="5624" width="6" style="41" customWidth="1"/>
    <col min="5625" max="5625" width="6.33203125" style="41" customWidth="1"/>
    <col min="5626" max="5626" width="5.88671875" style="41" customWidth="1"/>
    <col min="5627" max="5627" width="7.88671875" style="41" customWidth="1"/>
    <col min="5628" max="5628" width="5.6640625" style="41" customWidth="1"/>
    <col min="5629" max="5630" width="6.6640625" style="41" customWidth="1"/>
    <col min="5631" max="5863" width="9.109375" style="41"/>
    <col min="5864" max="5864" width="2.88671875" style="41" customWidth="1"/>
    <col min="5865" max="5865" width="3.5546875" style="41" customWidth="1"/>
    <col min="5866" max="5866" width="20.109375" style="41" customWidth="1"/>
    <col min="5867" max="5867" width="2.88671875" style="41" customWidth="1"/>
    <col min="5868" max="5868" width="8" style="41" customWidth="1"/>
    <col min="5869" max="5869" width="7.44140625" style="41" customWidth="1"/>
    <col min="5870" max="5870" width="6" style="41" bestFit="1" customWidth="1"/>
    <col min="5871" max="5871" width="6.33203125" style="41" customWidth="1"/>
    <col min="5872" max="5872" width="6" style="41" customWidth="1"/>
    <col min="5873" max="5873" width="8.33203125" style="41" customWidth="1"/>
    <col min="5874" max="5874" width="5.33203125" style="41" customWidth="1"/>
    <col min="5875" max="5875" width="8.109375" style="41" customWidth="1"/>
    <col min="5876" max="5876" width="6" style="41" customWidth="1"/>
    <col min="5877" max="5877" width="4" style="41" customWidth="1"/>
    <col min="5878" max="5878" width="9.109375" style="41" customWidth="1"/>
    <col min="5879" max="5879" width="7" style="41" customWidth="1"/>
    <col min="5880" max="5880" width="6" style="41" customWidth="1"/>
    <col min="5881" max="5881" width="6.33203125" style="41" customWidth="1"/>
    <col min="5882" max="5882" width="5.88671875" style="41" customWidth="1"/>
    <col min="5883" max="5883" width="7.88671875" style="41" customWidth="1"/>
    <col min="5884" max="5884" width="5.6640625" style="41" customWidth="1"/>
    <col min="5885" max="5886" width="6.6640625" style="41" customWidth="1"/>
    <col min="5887" max="6119" width="9.109375" style="41"/>
    <col min="6120" max="6120" width="2.88671875" style="41" customWidth="1"/>
    <col min="6121" max="6121" width="3.5546875" style="41" customWidth="1"/>
    <col min="6122" max="6122" width="20.109375" style="41" customWidth="1"/>
    <col min="6123" max="6123" width="2.88671875" style="41" customWidth="1"/>
    <col min="6124" max="6124" width="8" style="41" customWidth="1"/>
    <col min="6125" max="6125" width="7.44140625" style="41" customWidth="1"/>
    <col min="6126" max="6126" width="6" style="41" bestFit="1" customWidth="1"/>
    <col min="6127" max="6127" width="6.33203125" style="41" customWidth="1"/>
    <col min="6128" max="6128" width="6" style="41" customWidth="1"/>
    <col min="6129" max="6129" width="8.33203125" style="41" customWidth="1"/>
    <col min="6130" max="6130" width="5.33203125" style="41" customWidth="1"/>
    <col min="6131" max="6131" width="8.109375" style="41" customWidth="1"/>
    <col min="6132" max="6132" width="6" style="41" customWidth="1"/>
    <col min="6133" max="6133" width="4" style="41" customWidth="1"/>
    <col min="6134" max="6134" width="9.109375" style="41" customWidth="1"/>
    <col min="6135" max="6135" width="7" style="41" customWidth="1"/>
    <col min="6136" max="6136" width="6" style="41" customWidth="1"/>
    <col min="6137" max="6137" width="6.33203125" style="41" customWidth="1"/>
    <col min="6138" max="6138" width="5.88671875" style="41" customWidth="1"/>
    <col min="6139" max="6139" width="7.88671875" style="41" customWidth="1"/>
    <col min="6140" max="6140" width="5.6640625" style="41" customWidth="1"/>
    <col min="6141" max="6142" width="6.6640625" style="41" customWidth="1"/>
    <col min="6143" max="6375" width="9.109375" style="41"/>
    <col min="6376" max="6376" width="2.88671875" style="41" customWidth="1"/>
    <col min="6377" max="6377" width="3.5546875" style="41" customWidth="1"/>
    <col min="6378" max="6378" width="20.109375" style="41" customWidth="1"/>
    <col min="6379" max="6379" width="2.88671875" style="41" customWidth="1"/>
    <col min="6380" max="6380" width="8" style="41" customWidth="1"/>
    <col min="6381" max="6381" width="7.44140625" style="41" customWidth="1"/>
    <col min="6382" max="6382" width="6" style="41" bestFit="1" customWidth="1"/>
    <col min="6383" max="6383" width="6.33203125" style="41" customWidth="1"/>
    <col min="6384" max="6384" width="6" style="41" customWidth="1"/>
    <col min="6385" max="6385" width="8.33203125" style="41" customWidth="1"/>
    <col min="6386" max="6386" width="5.33203125" style="41" customWidth="1"/>
    <col min="6387" max="6387" width="8.109375" style="41" customWidth="1"/>
    <col min="6388" max="6388" width="6" style="41" customWidth="1"/>
    <col min="6389" max="6389" width="4" style="41" customWidth="1"/>
    <col min="6390" max="6390" width="9.109375" style="41" customWidth="1"/>
    <col min="6391" max="6391" width="7" style="41" customWidth="1"/>
    <col min="6392" max="6392" width="6" style="41" customWidth="1"/>
    <col min="6393" max="6393" width="6.33203125" style="41" customWidth="1"/>
    <col min="6394" max="6394" width="5.88671875" style="41" customWidth="1"/>
    <col min="6395" max="6395" width="7.88671875" style="41" customWidth="1"/>
    <col min="6396" max="6396" width="5.6640625" style="41" customWidth="1"/>
    <col min="6397" max="6398" width="6.6640625" style="41" customWidth="1"/>
    <col min="6399" max="6631" width="9.109375" style="41"/>
    <col min="6632" max="6632" width="2.88671875" style="41" customWidth="1"/>
    <col min="6633" max="6633" width="3.5546875" style="41" customWidth="1"/>
    <col min="6634" max="6634" width="20.109375" style="41" customWidth="1"/>
    <col min="6635" max="6635" width="2.88671875" style="41" customWidth="1"/>
    <col min="6636" max="6636" width="8" style="41" customWidth="1"/>
    <col min="6637" max="6637" width="7.44140625" style="41" customWidth="1"/>
    <col min="6638" max="6638" width="6" style="41" bestFit="1" customWidth="1"/>
    <col min="6639" max="6639" width="6.33203125" style="41" customWidth="1"/>
    <col min="6640" max="6640" width="6" style="41" customWidth="1"/>
    <col min="6641" max="6641" width="8.33203125" style="41" customWidth="1"/>
    <col min="6642" max="6642" width="5.33203125" style="41" customWidth="1"/>
    <col min="6643" max="6643" width="8.109375" style="41" customWidth="1"/>
    <col min="6644" max="6644" width="6" style="41" customWidth="1"/>
    <col min="6645" max="6645" width="4" style="41" customWidth="1"/>
    <col min="6646" max="6646" width="9.109375" style="41" customWidth="1"/>
    <col min="6647" max="6647" width="7" style="41" customWidth="1"/>
    <col min="6648" max="6648" width="6" style="41" customWidth="1"/>
    <col min="6649" max="6649" width="6.33203125" style="41" customWidth="1"/>
    <col min="6650" max="6650" width="5.88671875" style="41" customWidth="1"/>
    <col min="6651" max="6651" width="7.88671875" style="41" customWidth="1"/>
    <col min="6652" max="6652" width="5.6640625" style="41" customWidth="1"/>
    <col min="6653" max="6654" width="6.6640625" style="41" customWidth="1"/>
    <col min="6655" max="6887" width="9.109375" style="41"/>
    <col min="6888" max="6888" width="2.88671875" style="41" customWidth="1"/>
    <col min="6889" max="6889" width="3.5546875" style="41" customWidth="1"/>
    <col min="6890" max="6890" width="20.109375" style="41" customWidth="1"/>
    <col min="6891" max="6891" width="2.88671875" style="41" customWidth="1"/>
    <col min="6892" max="6892" width="8" style="41" customWidth="1"/>
    <col min="6893" max="6893" width="7.44140625" style="41" customWidth="1"/>
    <col min="6894" max="6894" width="6" style="41" bestFit="1" customWidth="1"/>
    <col min="6895" max="6895" width="6.33203125" style="41" customWidth="1"/>
    <col min="6896" max="6896" width="6" style="41" customWidth="1"/>
    <col min="6897" max="6897" width="8.33203125" style="41" customWidth="1"/>
    <col min="6898" max="6898" width="5.33203125" style="41" customWidth="1"/>
    <col min="6899" max="6899" width="8.109375" style="41" customWidth="1"/>
    <col min="6900" max="6900" width="6" style="41" customWidth="1"/>
    <col min="6901" max="6901" width="4" style="41" customWidth="1"/>
    <col min="6902" max="6902" width="9.109375" style="41" customWidth="1"/>
    <col min="6903" max="6903" width="7" style="41" customWidth="1"/>
    <col min="6904" max="6904" width="6" style="41" customWidth="1"/>
    <col min="6905" max="6905" width="6.33203125" style="41" customWidth="1"/>
    <col min="6906" max="6906" width="5.88671875" style="41" customWidth="1"/>
    <col min="6907" max="6907" width="7.88671875" style="41" customWidth="1"/>
    <col min="6908" max="6908" width="5.6640625" style="41" customWidth="1"/>
    <col min="6909" max="6910" width="6.6640625" style="41" customWidth="1"/>
    <col min="6911" max="7143" width="9.109375" style="41"/>
    <col min="7144" max="7144" width="2.88671875" style="41" customWidth="1"/>
    <col min="7145" max="7145" width="3.5546875" style="41" customWidth="1"/>
    <col min="7146" max="7146" width="20.109375" style="41" customWidth="1"/>
    <col min="7147" max="7147" width="2.88671875" style="41" customWidth="1"/>
    <col min="7148" max="7148" width="8" style="41" customWidth="1"/>
    <col min="7149" max="7149" width="7.44140625" style="41" customWidth="1"/>
    <col min="7150" max="7150" width="6" style="41" bestFit="1" customWidth="1"/>
    <col min="7151" max="7151" width="6.33203125" style="41" customWidth="1"/>
    <col min="7152" max="7152" width="6" style="41" customWidth="1"/>
    <col min="7153" max="7153" width="8.33203125" style="41" customWidth="1"/>
    <col min="7154" max="7154" width="5.33203125" style="41" customWidth="1"/>
    <col min="7155" max="7155" width="8.109375" style="41" customWidth="1"/>
    <col min="7156" max="7156" width="6" style="41" customWidth="1"/>
    <col min="7157" max="7157" width="4" style="41" customWidth="1"/>
    <col min="7158" max="7158" width="9.109375" style="41" customWidth="1"/>
    <col min="7159" max="7159" width="7" style="41" customWidth="1"/>
    <col min="7160" max="7160" width="6" style="41" customWidth="1"/>
    <col min="7161" max="7161" width="6.33203125" style="41" customWidth="1"/>
    <col min="7162" max="7162" width="5.88671875" style="41" customWidth="1"/>
    <col min="7163" max="7163" width="7.88671875" style="41" customWidth="1"/>
    <col min="7164" max="7164" width="5.6640625" style="41" customWidth="1"/>
    <col min="7165" max="7166" width="6.6640625" style="41" customWidth="1"/>
    <col min="7167" max="7399" width="9.109375" style="41"/>
    <col min="7400" max="7400" width="2.88671875" style="41" customWidth="1"/>
    <col min="7401" max="7401" width="3.5546875" style="41" customWidth="1"/>
    <col min="7402" max="7402" width="20.109375" style="41" customWidth="1"/>
    <col min="7403" max="7403" width="2.88671875" style="41" customWidth="1"/>
    <col min="7404" max="7404" width="8" style="41" customWidth="1"/>
    <col min="7405" max="7405" width="7.44140625" style="41" customWidth="1"/>
    <col min="7406" max="7406" width="6" style="41" bestFit="1" customWidth="1"/>
    <col min="7407" max="7407" width="6.33203125" style="41" customWidth="1"/>
    <col min="7408" max="7408" width="6" style="41" customWidth="1"/>
    <col min="7409" max="7409" width="8.33203125" style="41" customWidth="1"/>
    <col min="7410" max="7410" width="5.33203125" style="41" customWidth="1"/>
    <col min="7411" max="7411" width="8.109375" style="41" customWidth="1"/>
    <col min="7412" max="7412" width="6" style="41" customWidth="1"/>
    <col min="7413" max="7413" width="4" style="41" customWidth="1"/>
    <col min="7414" max="7414" width="9.109375" style="41" customWidth="1"/>
    <col min="7415" max="7415" width="7" style="41" customWidth="1"/>
    <col min="7416" max="7416" width="6" style="41" customWidth="1"/>
    <col min="7417" max="7417" width="6.33203125" style="41" customWidth="1"/>
    <col min="7418" max="7418" width="5.88671875" style="41" customWidth="1"/>
    <col min="7419" max="7419" width="7.88671875" style="41" customWidth="1"/>
    <col min="7420" max="7420" width="5.6640625" style="41" customWidth="1"/>
    <col min="7421" max="7422" width="6.6640625" style="41" customWidth="1"/>
    <col min="7423" max="7655" width="9.109375" style="41"/>
    <col min="7656" max="7656" width="2.88671875" style="41" customWidth="1"/>
    <col min="7657" max="7657" width="3.5546875" style="41" customWidth="1"/>
    <col min="7658" max="7658" width="20.109375" style="41" customWidth="1"/>
    <col min="7659" max="7659" width="2.88671875" style="41" customWidth="1"/>
    <col min="7660" max="7660" width="8" style="41" customWidth="1"/>
    <col min="7661" max="7661" width="7.44140625" style="41" customWidth="1"/>
    <col min="7662" max="7662" width="6" style="41" bestFit="1" customWidth="1"/>
    <col min="7663" max="7663" width="6.33203125" style="41" customWidth="1"/>
    <col min="7664" max="7664" width="6" style="41" customWidth="1"/>
    <col min="7665" max="7665" width="8.33203125" style="41" customWidth="1"/>
    <col min="7666" max="7666" width="5.33203125" style="41" customWidth="1"/>
    <col min="7667" max="7667" width="8.109375" style="41" customWidth="1"/>
    <col min="7668" max="7668" width="6" style="41" customWidth="1"/>
    <col min="7669" max="7669" width="4" style="41" customWidth="1"/>
    <col min="7670" max="7670" width="9.109375" style="41" customWidth="1"/>
    <col min="7671" max="7671" width="7" style="41" customWidth="1"/>
    <col min="7672" max="7672" width="6" style="41" customWidth="1"/>
    <col min="7673" max="7673" width="6.33203125" style="41" customWidth="1"/>
    <col min="7674" max="7674" width="5.88671875" style="41" customWidth="1"/>
    <col min="7675" max="7675" width="7.88671875" style="41" customWidth="1"/>
    <col min="7676" max="7676" width="5.6640625" style="41" customWidth="1"/>
    <col min="7677" max="7678" width="6.6640625" style="41" customWidth="1"/>
    <col min="7679" max="7911" width="9.109375" style="41"/>
    <col min="7912" max="7912" width="2.88671875" style="41" customWidth="1"/>
    <col min="7913" max="7913" width="3.5546875" style="41" customWidth="1"/>
    <col min="7914" max="7914" width="20.109375" style="41" customWidth="1"/>
    <col min="7915" max="7915" width="2.88671875" style="41" customWidth="1"/>
    <col min="7916" max="7916" width="8" style="41" customWidth="1"/>
    <col min="7917" max="7917" width="7.44140625" style="41" customWidth="1"/>
    <col min="7918" max="7918" width="6" style="41" bestFit="1" customWidth="1"/>
    <col min="7919" max="7919" width="6.33203125" style="41" customWidth="1"/>
    <col min="7920" max="7920" width="6" style="41" customWidth="1"/>
    <col min="7921" max="7921" width="8.33203125" style="41" customWidth="1"/>
    <col min="7922" max="7922" width="5.33203125" style="41" customWidth="1"/>
    <col min="7923" max="7923" width="8.109375" style="41" customWidth="1"/>
    <col min="7924" max="7924" width="6" style="41" customWidth="1"/>
    <col min="7925" max="7925" width="4" style="41" customWidth="1"/>
    <col min="7926" max="7926" width="9.109375" style="41" customWidth="1"/>
    <col min="7927" max="7927" width="7" style="41" customWidth="1"/>
    <col min="7928" max="7928" width="6" style="41" customWidth="1"/>
    <col min="7929" max="7929" width="6.33203125" style="41" customWidth="1"/>
    <col min="7930" max="7930" width="5.88671875" style="41" customWidth="1"/>
    <col min="7931" max="7931" width="7.88671875" style="41" customWidth="1"/>
    <col min="7932" max="7932" width="5.6640625" style="41" customWidth="1"/>
    <col min="7933" max="7934" width="6.6640625" style="41" customWidth="1"/>
    <col min="7935" max="8167" width="9.109375" style="41"/>
    <col min="8168" max="8168" width="2.88671875" style="41" customWidth="1"/>
    <col min="8169" max="8169" width="3.5546875" style="41" customWidth="1"/>
    <col min="8170" max="8170" width="20.109375" style="41" customWidth="1"/>
    <col min="8171" max="8171" width="2.88671875" style="41" customWidth="1"/>
    <col min="8172" max="8172" width="8" style="41" customWidth="1"/>
    <col min="8173" max="8173" width="7.44140625" style="41" customWidth="1"/>
    <col min="8174" max="8174" width="6" style="41" bestFit="1" customWidth="1"/>
    <col min="8175" max="8175" width="6.33203125" style="41" customWidth="1"/>
    <col min="8176" max="8176" width="6" style="41" customWidth="1"/>
    <col min="8177" max="8177" width="8.33203125" style="41" customWidth="1"/>
    <col min="8178" max="8178" width="5.33203125" style="41" customWidth="1"/>
    <col min="8179" max="8179" width="8.109375" style="41" customWidth="1"/>
    <col min="8180" max="8180" width="6" style="41" customWidth="1"/>
    <col min="8181" max="8181" width="4" style="41" customWidth="1"/>
    <col min="8182" max="8182" width="9.109375" style="41" customWidth="1"/>
    <col min="8183" max="8183" width="7" style="41" customWidth="1"/>
    <col min="8184" max="8184" width="6" style="41" customWidth="1"/>
    <col min="8185" max="8185" width="6.33203125" style="41" customWidth="1"/>
    <col min="8186" max="8186" width="5.88671875" style="41" customWidth="1"/>
    <col min="8187" max="8187" width="7.88671875" style="41" customWidth="1"/>
    <col min="8188" max="8188" width="5.6640625" style="41" customWidth="1"/>
    <col min="8189" max="8190" width="6.6640625" style="41" customWidth="1"/>
    <col min="8191" max="8423" width="9.109375" style="41"/>
    <col min="8424" max="8424" width="2.88671875" style="41" customWidth="1"/>
    <col min="8425" max="8425" width="3.5546875" style="41" customWidth="1"/>
    <col min="8426" max="8426" width="20.109375" style="41" customWidth="1"/>
    <col min="8427" max="8427" width="2.88671875" style="41" customWidth="1"/>
    <col min="8428" max="8428" width="8" style="41" customWidth="1"/>
    <col min="8429" max="8429" width="7.44140625" style="41" customWidth="1"/>
    <col min="8430" max="8430" width="6" style="41" bestFit="1" customWidth="1"/>
    <col min="8431" max="8431" width="6.33203125" style="41" customWidth="1"/>
    <col min="8432" max="8432" width="6" style="41" customWidth="1"/>
    <col min="8433" max="8433" width="8.33203125" style="41" customWidth="1"/>
    <col min="8434" max="8434" width="5.33203125" style="41" customWidth="1"/>
    <col min="8435" max="8435" width="8.109375" style="41" customWidth="1"/>
    <col min="8436" max="8436" width="6" style="41" customWidth="1"/>
    <col min="8437" max="8437" width="4" style="41" customWidth="1"/>
    <col min="8438" max="8438" width="9.109375" style="41" customWidth="1"/>
    <col min="8439" max="8439" width="7" style="41" customWidth="1"/>
    <col min="8440" max="8440" width="6" style="41" customWidth="1"/>
    <col min="8441" max="8441" width="6.33203125" style="41" customWidth="1"/>
    <col min="8442" max="8442" width="5.88671875" style="41" customWidth="1"/>
    <col min="8443" max="8443" width="7.88671875" style="41" customWidth="1"/>
    <col min="8444" max="8444" width="5.6640625" style="41" customWidth="1"/>
    <col min="8445" max="8446" width="6.6640625" style="41" customWidth="1"/>
    <col min="8447" max="8679" width="9.109375" style="41"/>
    <col min="8680" max="8680" width="2.88671875" style="41" customWidth="1"/>
    <col min="8681" max="8681" width="3.5546875" style="41" customWidth="1"/>
    <col min="8682" max="8682" width="20.109375" style="41" customWidth="1"/>
    <col min="8683" max="8683" width="2.88671875" style="41" customWidth="1"/>
    <col min="8684" max="8684" width="8" style="41" customWidth="1"/>
    <col min="8685" max="8685" width="7.44140625" style="41" customWidth="1"/>
    <col min="8686" max="8686" width="6" style="41" bestFit="1" customWidth="1"/>
    <col min="8687" max="8687" width="6.33203125" style="41" customWidth="1"/>
    <col min="8688" max="8688" width="6" style="41" customWidth="1"/>
    <col min="8689" max="8689" width="8.33203125" style="41" customWidth="1"/>
    <col min="8690" max="8690" width="5.33203125" style="41" customWidth="1"/>
    <col min="8691" max="8691" width="8.109375" style="41" customWidth="1"/>
    <col min="8692" max="8692" width="6" style="41" customWidth="1"/>
    <col min="8693" max="8693" width="4" style="41" customWidth="1"/>
    <col min="8694" max="8694" width="9.109375" style="41" customWidth="1"/>
    <col min="8695" max="8695" width="7" style="41" customWidth="1"/>
    <col min="8696" max="8696" width="6" style="41" customWidth="1"/>
    <col min="8697" max="8697" width="6.33203125" style="41" customWidth="1"/>
    <col min="8698" max="8698" width="5.88671875" style="41" customWidth="1"/>
    <col min="8699" max="8699" width="7.88671875" style="41" customWidth="1"/>
    <col min="8700" max="8700" width="5.6640625" style="41" customWidth="1"/>
    <col min="8701" max="8702" width="6.6640625" style="41" customWidth="1"/>
    <col min="8703" max="8935" width="9.109375" style="41"/>
    <col min="8936" max="8936" width="2.88671875" style="41" customWidth="1"/>
    <col min="8937" max="8937" width="3.5546875" style="41" customWidth="1"/>
    <col min="8938" max="8938" width="20.109375" style="41" customWidth="1"/>
    <col min="8939" max="8939" width="2.88671875" style="41" customWidth="1"/>
    <col min="8940" max="8940" width="8" style="41" customWidth="1"/>
    <col min="8941" max="8941" width="7.44140625" style="41" customWidth="1"/>
    <col min="8942" max="8942" width="6" style="41" bestFit="1" customWidth="1"/>
    <col min="8943" max="8943" width="6.33203125" style="41" customWidth="1"/>
    <col min="8944" max="8944" width="6" style="41" customWidth="1"/>
    <col min="8945" max="8945" width="8.33203125" style="41" customWidth="1"/>
    <col min="8946" max="8946" width="5.33203125" style="41" customWidth="1"/>
    <col min="8947" max="8947" width="8.109375" style="41" customWidth="1"/>
    <col min="8948" max="8948" width="6" style="41" customWidth="1"/>
    <col min="8949" max="8949" width="4" style="41" customWidth="1"/>
    <col min="8950" max="8950" width="9.109375" style="41" customWidth="1"/>
    <col min="8951" max="8951" width="7" style="41" customWidth="1"/>
    <col min="8952" max="8952" width="6" style="41" customWidth="1"/>
    <col min="8953" max="8953" width="6.33203125" style="41" customWidth="1"/>
    <col min="8954" max="8954" width="5.88671875" style="41" customWidth="1"/>
    <col min="8955" max="8955" width="7.88671875" style="41" customWidth="1"/>
    <col min="8956" max="8956" width="5.6640625" style="41" customWidth="1"/>
    <col min="8957" max="8958" width="6.6640625" style="41" customWidth="1"/>
    <col min="8959" max="9191" width="9.109375" style="41"/>
    <col min="9192" max="9192" width="2.88671875" style="41" customWidth="1"/>
    <col min="9193" max="9193" width="3.5546875" style="41" customWidth="1"/>
    <col min="9194" max="9194" width="20.109375" style="41" customWidth="1"/>
    <col min="9195" max="9195" width="2.88671875" style="41" customWidth="1"/>
    <col min="9196" max="9196" width="8" style="41" customWidth="1"/>
    <col min="9197" max="9197" width="7.44140625" style="41" customWidth="1"/>
    <col min="9198" max="9198" width="6" style="41" bestFit="1" customWidth="1"/>
    <col min="9199" max="9199" width="6.33203125" style="41" customWidth="1"/>
    <col min="9200" max="9200" width="6" style="41" customWidth="1"/>
    <col min="9201" max="9201" width="8.33203125" style="41" customWidth="1"/>
    <col min="9202" max="9202" width="5.33203125" style="41" customWidth="1"/>
    <col min="9203" max="9203" width="8.109375" style="41" customWidth="1"/>
    <col min="9204" max="9204" width="6" style="41" customWidth="1"/>
    <col min="9205" max="9205" width="4" style="41" customWidth="1"/>
    <col min="9206" max="9206" width="9.109375" style="41" customWidth="1"/>
    <col min="9207" max="9207" width="7" style="41" customWidth="1"/>
    <col min="9208" max="9208" width="6" style="41" customWidth="1"/>
    <col min="9209" max="9209" width="6.33203125" style="41" customWidth="1"/>
    <col min="9210" max="9210" width="5.88671875" style="41" customWidth="1"/>
    <col min="9211" max="9211" width="7.88671875" style="41" customWidth="1"/>
    <col min="9212" max="9212" width="5.6640625" style="41" customWidth="1"/>
    <col min="9213" max="9214" width="6.6640625" style="41" customWidth="1"/>
    <col min="9215" max="9447" width="9.109375" style="41"/>
    <col min="9448" max="9448" width="2.88671875" style="41" customWidth="1"/>
    <col min="9449" max="9449" width="3.5546875" style="41" customWidth="1"/>
    <col min="9450" max="9450" width="20.109375" style="41" customWidth="1"/>
    <col min="9451" max="9451" width="2.88671875" style="41" customWidth="1"/>
    <col min="9452" max="9452" width="8" style="41" customWidth="1"/>
    <col min="9453" max="9453" width="7.44140625" style="41" customWidth="1"/>
    <col min="9454" max="9454" width="6" style="41" bestFit="1" customWidth="1"/>
    <col min="9455" max="9455" width="6.33203125" style="41" customWidth="1"/>
    <col min="9456" max="9456" width="6" style="41" customWidth="1"/>
    <col min="9457" max="9457" width="8.33203125" style="41" customWidth="1"/>
    <col min="9458" max="9458" width="5.33203125" style="41" customWidth="1"/>
    <col min="9459" max="9459" width="8.109375" style="41" customWidth="1"/>
    <col min="9460" max="9460" width="6" style="41" customWidth="1"/>
    <col min="9461" max="9461" width="4" style="41" customWidth="1"/>
    <col min="9462" max="9462" width="9.109375" style="41" customWidth="1"/>
    <col min="9463" max="9463" width="7" style="41" customWidth="1"/>
    <col min="9464" max="9464" width="6" style="41" customWidth="1"/>
    <col min="9465" max="9465" width="6.33203125" style="41" customWidth="1"/>
    <col min="9466" max="9466" width="5.88671875" style="41" customWidth="1"/>
    <col min="9467" max="9467" width="7.88671875" style="41" customWidth="1"/>
    <col min="9468" max="9468" width="5.6640625" style="41" customWidth="1"/>
    <col min="9469" max="9470" width="6.6640625" style="41" customWidth="1"/>
    <col min="9471" max="9703" width="9.109375" style="41"/>
    <col min="9704" max="9704" width="2.88671875" style="41" customWidth="1"/>
    <col min="9705" max="9705" width="3.5546875" style="41" customWidth="1"/>
    <col min="9706" max="9706" width="20.109375" style="41" customWidth="1"/>
    <col min="9707" max="9707" width="2.88671875" style="41" customWidth="1"/>
    <col min="9708" max="9708" width="8" style="41" customWidth="1"/>
    <col min="9709" max="9709" width="7.44140625" style="41" customWidth="1"/>
    <col min="9710" max="9710" width="6" style="41" bestFit="1" customWidth="1"/>
    <col min="9711" max="9711" width="6.33203125" style="41" customWidth="1"/>
    <col min="9712" max="9712" width="6" style="41" customWidth="1"/>
    <col min="9713" max="9713" width="8.33203125" style="41" customWidth="1"/>
    <col min="9714" max="9714" width="5.33203125" style="41" customWidth="1"/>
    <col min="9715" max="9715" width="8.109375" style="41" customWidth="1"/>
    <col min="9716" max="9716" width="6" style="41" customWidth="1"/>
    <col min="9717" max="9717" width="4" style="41" customWidth="1"/>
    <col min="9718" max="9718" width="9.109375" style="41" customWidth="1"/>
    <col min="9719" max="9719" width="7" style="41" customWidth="1"/>
    <col min="9720" max="9720" width="6" style="41" customWidth="1"/>
    <col min="9721" max="9721" width="6.33203125" style="41" customWidth="1"/>
    <col min="9722" max="9722" width="5.88671875" style="41" customWidth="1"/>
    <col min="9723" max="9723" width="7.88671875" style="41" customWidth="1"/>
    <col min="9724" max="9724" width="5.6640625" style="41" customWidth="1"/>
    <col min="9725" max="9726" width="6.6640625" style="41" customWidth="1"/>
    <col min="9727" max="9959" width="9.109375" style="41"/>
    <col min="9960" max="9960" width="2.88671875" style="41" customWidth="1"/>
    <col min="9961" max="9961" width="3.5546875" style="41" customWidth="1"/>
    <col min="9962" max="9962" width="20.109375" style="41" customWidth="1"/>
    <col min="9963" max="9963" width="2.88671875" style="41" customWidth="1"/>
    <col min="9964" max="9964" width="8" style="41" customWidth="1"/>
    <col min="9965" max="9965" width="7.44140625" style="41" customWidth="1"/>
    <col min="9966" max="9966" width="6" style="41" bestFit="1" customWidth="1"/>
    <col min="9967" max="9967" width="6.33203125" style="41" customWidth="1"/>
    <col min="9968" max="9968" width="6" style="41" customWidth="1"/>
    <col min="9969" max="9969" width="8.33203125" style="41" customWidth="1"/>
    <col min="9970" max="9970" width="5.33203125" style="41" customWidth="1"/>
    <col min="9971" max="9971" width="8.109375" style="41" customWidth="1"/>
    <col min="9972" max="9972" width="6" style="41" customWidth="1"/>
    <col min="9973" max="9973" width="4" style="41" customWidth="1"/>
    <col min="9974" max="9974" width="9.109375" style="41" customWidth="1"/>
    <col min="9975" max="9975" width="7" style="41" customWidth="1"/>
    <col min="9976" max="9976" width="6" style="41" customWidth="1"/>
    <col min="9977" max="9977" width="6.33203125" style="41" customWidth="1"/>
    <col min="9978" max="9978" width="5.88671875" style="41" customWidth="1"/>
    <col min="9979" max="9979" width="7.88671875" style="41" customWidth="1"/>
    <col min="9980" max="9980" width="5.6640625" style="41" customWidth="1"/>
    <col min="9981" max="9982" width="6.6640625" style="41" customWidth="1"/>
    <col min="9983" max="10215" width="9.109375" style="41"/>
    <col min="10216" max="10216" width="2.88671875" style="41" customWidth="1"/>
    <col min="10217" max="10217" width="3.5546875" style="41" customWidth="1"/>
    <col min="10218" max="10218" width="20.109375" style="41" customWidth="1"/>
    <col min="10219" max="10219" width="2.88671875" style="41" customWidth="1"/>
    <col min="10220" max="10220" width="8" style="41" customWidth="1"/>
    <col min="10221" max="10221" width="7.44140625" style="41" customWidth="1"/>
    <col min="10222" max="10222" width="6" style="41" bestFit="1" customWidth="1"/>
    <col min="10223" max="10223" width="6.33203125" style="41" customWidth="1"/>
    <col min="10224" max="10224" width="6" style="41" customWidth="1"/>
    <col min="10225" max="10225" width="8.33203125" style="41" customWidth="1"/>
    <col min="10226" max="10226" width="5.33203125" style="41" customWidth="1"/>
    <col min="10227" max="10227" width="8.109375" style="41" customWidth="1"/>
    <col min="10228" max="10228" width="6" style="41" customWidth="1"/>
    <col min="10229" max="10229" width="4" style="41" customWidth="1"/>
    <col min="10230" max="10230" width="9.109375" style="41" customWidth="1"/>
    <col min="10231" max="10231" width="7" style="41" customWidth="1"/>
    <col min="10232" max="10232" width="6" style="41" customWidth="1"/>
    <col min="10233" max="10233" width="6.33203125" style="41" customWidth="1"/>
    <col min="10234" max="10234" width="5.88671875" style="41" customWidth="1"/>
    <col min="10235" max="10235" width="7.88671875" style="41" customWidth="1"/>
    <col min="10236" max="10236" width="5.6640625" style="41" customWidth="1"/>
    <col min="10237" max="10238" width="6.6640625" style="41" customWidth="1"/>
    <col min="10239" max="10471" width="9.109375" style="41"/>
    <col min="10472" max="10472" width="2.88671875" style="41" customWidth="1"/>
    <col min="10473" max="10473" width="3.5546875" style="41" customWidth="1"/>
    <col min="10474" max="10474" width="20.109375" style="41" customWidth="1"/>
    <col min="10475" max="10475" width="2.88671875" style="41" customWidth="1"/>
    <col min="10476" max="10476" width="8" style="41" customWidth="1"/>
    <col min="10477" max="10477" width="7.44140625" style="41" customWidth="1"/>
    <col min="10478" max="10478" width="6" style="41" bestFit="1" customWidth="1"/>
    <col min="10479" max="10479" width="6.33203125" style="41" customWidth="1"/>
    <col min="10480" max="10480" width="6" style="41" customWidth="1"/>
    <col min="10481" max="10481" width="8.33203125" style="41" customWidth="1"/>
    <col min="10482" max="10482" width="5.33203125" style="41" customWidth="1"/>
    <col min="10483" max="10483" width="8.109375" style="41" customWidth="1"/>
    <col min="10484" max="10484" width="6" style="41" customWidth="1"/>
    <col min="10485" max="10485" width="4" style="41" customWidth="1"/>
    <col min="10486" max="10486" width="9.109375" style="41" customWidth="1"/>
    <col min="10487" max="10487" width="7" style="41" customWidth="1"/>
    <col min="10488" max="10488" width="6" style="41" customWidth="1"/>
    <col min="10489" max="10489" width="6.33203125" style="41" customWidth="1"/>
    <col min="10490" max="10490" width="5.88671875" style="41" customWidth="1"/>
    <col min="10491" max="10491" width="7.88671875" style="41" customWidth="1"/>
    <col min="10492" max="10492" width="5.6640625" style="41" customWidth="1"/>
    <col min="10493" max="10494" width="6.6640625" style="41" customWidth="1"/>
    <col min="10495" max="10727" width="9.109375" style="41"/>
    <col min="10728" max="10728" width="2.88671875" style="41" customWidth="1"/>
    <col min="10729" max="10729" width="3.5546875" style="41" customWidth="1"/>
    <col min="10730" max="10730" width="20.109375" style="41" customWidth="1"/>
    <col min="10731" max="10731" width="2.88671875" style="41" customWidth="1"/>
    <col min="10732" max="10732" width="8" style="41" customWidth="1"/>
    <col min="10733" max="10733" width="7.44140625" style="41" customWidth="1"/>
    <col min="10734" max="10734" width="6" style="41" bestFit="1" customWidth="1"/>
    <col min="10735" max="10735" width="6.33203125" style="41" customWidth="1"/>
    <col min="10736" max="10736" width="6" style="41" customWidth="1"/>
    <col min="10737" max="10737" width="8.33203125" style="41" customWidth="1"/>
    <col min="10738" max="10738" width="5.33203125" style="41" customWidth="1"/>
    <col min="10739" max="10739" width="8.109375" style="41" customWidth="1"/>
    <col min="10740" max="10740" width="6" style="41" customWidth="1"/>
    <col min="10741" max="10741" width="4" style="41" customWidth="1"/>
    <col min="10742" max="10742" width="9.109375" style="41" customWidth="1"/>
    <col min="10743" max="10743" width="7" style="41" customWidth="1"/>
    <col min="10744" max="10744" width="6" style="41" customWidth="1"/>
    <col min="10745" max="10745" width="6.33203125" style="41" customWidth="1"/>
    <col min="10746" max="10746" width="5.88671875" style="41" customWidth="1"/>
    <col min="10747" max="10747" width="7.88671875" style="41" customWidth="1"/>
    <col min="10748" max="10748" width="5.6640625" style="41" customWidth="1"/>
    <col min="10749" max="10750" width="6.6640625" style="41" customWidth="1"/>
    <col min="10751" max="10983" width="9.109375" style="41"/>
    <col min="10984" max="10984" width="2.88671875" style="41" customWidth="1"/>
    <col min="10985" max="10985" width="3.5546875" style="41" customWidth="1"/>
    <col min="10986" max="10986" width="20.109375" style="41" customWidth="1"/>
    <col min="10987" max="10987" width="2.88671875" style="41" customWidth="1"/>
    <col min="10988" max="10988" width="8" style="41" customWidth="1"/>
    <col min="10989" max="10989" width="7.44140625" style="41" customWidth="1"/>
    <col min="10990" max="10990" width="6" style="41" bestFit="1" customWidth="1"/>
    <col min="10991" max="10991" width="6.33203125" style="41" customWidth="1"/>
    <col min="10992" max="10992" width="6" style="41" customWidth="1"/>
    <col min="10993" max="10993" width="8.33203125" style="41" customWidth="1"/>
    <col min="10994" max="10994" width="5.33203125" style="41" customWidth="1"/>
    <col min="10995" max="10995" width="8.109375" style="41" customWidth="1"/>
    <col min="10996" max="10996" width="6" style="41" customWidth="1"/>
    <col min="10997" max="10997" width="4" style="41" customWidth="1"/>
    <col min="10998" max="10998" width="9.109375" style="41" customWidth="1"/>
    <col min="10999" max="10999" width="7" style="41" customWidth="1"/>
    <col min="11000" max="11000" width="6" style="41" customWidth="1"/>
    <col min="11001" max="11001" width="6.33203125" style="41" customWidth="1"/>
    <col min="11002" max="11002" width="5.88671875" style="41" customWidth="1"/>
    <col min="11003" max="11003" width="7.88671875" style="41" customWidth="1"/>
    <col min="11004" max="11004" width="5.6640625" style="41" customWidth="1"/>
    <col min="11005" max="11006" width="6.6640625" style="41" customWidth="1"/>
    <col min="11007" max="11239" width="9.109375" style="41"/>
    <col min="11240" max="11240" width="2.88671875" style="41" customWidth="1"/>
    <col min="11241" max="11241" width="3.5546875" style="41" customWidth="1"/>
    <col min="11242" max="11242" width="20.109375" style="41" customWidth="1"/>
    <col min="11243" max="11243" width="2.88671875" style="41" customWidth="1"/>
    <col min="11244" max="11244" width="8" style="41" customWidth="1"/>
    <col min="11245" max="11245" width="7.44140625" style="41" customWidth="1"/>
    <col min="11246" max="11246" width="6" style="41" bestFit="1" customWidth="1"/>
    <col min="11247" max="11247" width="6.33203125" style="41" customWidth="1"/>
    <col min="11248" max="11248" width="6" style="41" customWidth="1"/>
    <col min="11249" max="11249" width="8.33203125" style="41" customWidth="1"/>
    <col min="11250" max="11250" width="5.33203125" style="41" customWidth="1"/>
    <col min="11251" max="11251" width="8.109375" style="41" customWidth="1"/>
    <col min="11252" max="11252" width="6" style="41" customWidth="1"/>
    <col min="11253" max="11253" width="4" style="41" customWidth="1"/>
    <col min="11254" max="11254" width="9.109375" style="41" customWidth="1"/>
    <col min="11255" max="11255" width="7" style="41" customWidth="1"/>
    <col min="11256" max="11256" width="6" style="41" customWidth="1"/>
    <col min="11257" max="11257" width="6.33203125" style="41" customWidth="1"/>
    <col min="11258" max="11258" width="5.88671875" style="41" customWidth="1"/>
    <col min="11259" max="11259" width="7.88671875" style="41" customWidth="1"/>
    <col min="11260" max="11260" width="5.6640625" style="41" customWidth="1"/>
    <col min="11261" max="11262" width="6.6640625" style="41" customWidth="1"/>
    <col min="11263" max="11495" width="9.109375" style="41"/>
    <col min="11496" max="11496" width="2.88671875" style="41" customWidth="1"/>
    <col min="11497" max="11497" width="3.5546875" style="41" customWidth="1"/>
    <col min="11498" max="11498" width="20.109375" style="41" customWidth="1"/>
    <col min="11499" max="11499" width="2.88671875" style="41" customWidth="1"/>
    <col min="11500" max="11500" width="8" style="41" customWidth="1"/>
    <col min="11501" max="11501" width="7.44140625" style="41" customWidth="1"/>
    <col min="11502" max="11502" width="6" style="41" bestFit="1" customWidth="1"/>
    <col min="11503" max="11503" width="6.33203125" style="41" customWidth="1"/>
    <col min="11504" max="11504" width="6" style="41" customWidth="1"/>
    <col min="11505" max="11505" width="8.33203125" style="41" customWidth="1"/>
    <col min="11506" max="11506" width="5.33203125" style="41" customWidth="1"/>
    <col min="11507" max="11507" width="8.109375" style="41" customWidth="1"/>
    <col min="11508" max="11508" width="6" style="41" customWidth="1"/>
    <col min="11509" max="11509" width="4" style="41" customWidth="1"/>
    <col min="11510" max="11510" width="9.109375" style="41" customWidth="1"/>
    <col min="11511" max="11511" width="7" style="41" customWidth="1"/>
    <col min="11512" max="11512" width="6" style="41" customWidth="1"/>
    <col min="11513" max="11513" width="6.33203125" style="41" customWidth="1"/>
    <col min="11514" max="11514" width="5.88671875" style="41" customWidth="1"/>
    <col min="11515" max="11515" width="7.88671875" style="41" customWidth="1"/>
    <col min="11516" max="11516" width="5.6640625" style="41" customWidth="1"/>
    <col min="11517" max="11518" width="6.6640625" style="41" customWidth="1"/>
    <col min="11519" max="11751" width="9.109375" style="41"/>
    <col min="11752" max="11752" width="2.88671875" style="41" customWidth="1"/>
    <col min="11753" max="11753" width="3.5546875" style="41" customWidth="1"/>
    <col min="11754" max="11754" width="20.109375" style="41" customWidth="1"/>
    <col min="11755" max="11755" width="2.88671875" style="41" customWidth="1"/>
    <col min="11756" max="11756" width="8" style="41" customWidth="1"/>
    <col min="11757" max="11757" width="7.44140625" style="41" customWidth="1"/>
    <col min="11758" max="11758" width="6" style="41" bestFit="1" customWidth="1"/>
    <col min="11759" max="11759" width="6.33203125" style="41" customWidth="1"/>
    <col min="11760" max="11760" width="6" style="41" customWidth="1"/>
    <col min="11761" max="11761" width="8.33203125" style="41" customWidth="1"/>
    <col min="11762" max="11762" width="5.33203125" style="41" customWidth="1"/>
    <col min="11763" max="11763" width="8.109375" style="41" customWidth="1"/>
    <col min="11764" max="11764" width="6" style="41" customWidth="1"/>
    <col min="11765" max="11765" width="4" style="41" customWidth="1"/>
    <col min="11766" max="11766" width="9.109375" style="41" customWidth="1"/>
    <col min="11767" max="11767" width="7" style="41" customWidth="1"/>
    <col min="11768" max="11768" width="6" style="41" customWidth="1"/>
    <col min="11769" max="11769" width="6.33203125" style="41" customWidth="1"/>
    <col min="11770" max="11770" width="5.88671875" style="41" customWidth="1"/>
    <col min="11771" max="11771" width="7.88671875" style="41" customWidth="1"/>
    <col min="11772" max="11772" width="5.6640625" style="41" customWidth="1"/>
    <col min="11773" max="11774" width="6.6640625" style="41" customWidth="1"/>
    <col min="11775" max="12007" width="9.109375" style="41"/>
    <col min="12008" max="12008" width="2.88671875" style="41" customWidth="1"/>
    <col min="12009" max="12009" width="3.5546875" style="41" customWidth="1"/>
    <col min="12010" max="12010" width="20.109375" style="41" customWidth="1"/>
    <col min="12011" max="12011" width="2.88671875" style="41" customWidth="1"/>
    <col min="12012" max="12012" width="8" style="41" customWidth="1"/>
    <col min="12013" max="12013" width="7.44140625" style="41" customWidth="1"/>
    <col min="12014" max="12014" width="6" style="41" bestFit="1" customWidth="1"/>
    <col min="12015" max="12015" width="6.33203125" style="41" customWidth="1"/>
    <col min="12016" max="12016" width="6" style="41" customWidth="1"/>
    <col min="12017" max="12017" width="8.33203125" style="41" customWidth="1"/>
    <col min="12018" max="12018" width="5.33203125" style="41" customWidth="1"/>
    <col min="12019" max="12019" width="8.109375" style="41" customWidth="1"/>
    <col min="12020" max="12020" width="6" style="41" customWidth="1"/>
    <col min="12021" max="12021" width="4" style="41" customWidth="1"/>
    <col min="12022" max="12022" width="9.109375" style="41" customWidth="1"/>
    <col min="12023" max="12023" width="7" style="41" customWidth="1"/>
    <col min="12024" max="12024" width="6" style="41" customWidth="1"/>
    <col min="12025" max="12025" width="6.33203125" style="41" customWidth="1"/>
    <col min="12026" max="12026" width="5.88671875" style="41" customWidth="1"/>
    <col min="12027" max="12027" width="7.88671875" style="41" customWidth="1"/>
    <col min="12028" max="12028" width="5.6640625" style="41" customWidth="1"/>
    <col min="12029" max="12030" width="6.6640625" style="41" customWidth="1"/>
    <col min="12031" max="12263" width="9.109375" style="41"/>
    <col min="12264" max="12264" width="2.88671875" style="41" customWidth="1"/>
    <col min="12265" max="12265" width="3.5546875" style="41" customWidth="1"/>
    <col min="12266" max="12266" width="20.109375" style="41" customWidth="1"/>
    <col min="12267" max="12267" width="2.88671875" style="41" customWidth="1"/>
    <col min="12268" max="12268" width="8" style="41" customWidth="1"/>
    <col min="12269" max="12269" width="7.44140625" style="41" customWidth="1"/>
    <col min="12270" max="12270" width="6" style="41" bestFit="1" customWidth="1"/>
    <col min="12271" max="12271" width="6.33203125" style="41" customWidth="1"/>
    <col min="12272" max="12272" width="6" style="41" customWidth="1"/>
    <col min="12273" max="12273" width="8.33203125" style="41" customWidth="1"/>
    <col min="12274" max="12274" width="5.33203125" style="41" customWidth="1"/>
    <col min="12275" max="12275" width="8.109375" style="41" customWidth="1"/>
    <col min="12276" max="12276" width="6" style="41" customWidth="1"/>
    <col min="12277" max="12277" width="4" style="41" customWidth="1"/>
    <col min="12278" max="12278" width="9.109375" style="41" customWidth="1"/>
    <col min="12279" max="12279" width="7" style="41" customWidth="1"/>
    <col min="12280" max="12280" width="6" style="41" customWidth="1"/>
    <col min="12281" max="12281" width="6.33203125" style="41" customWidth="1"/>
    <col min="12282" max="12282" width="5.88671875" style="41" customWidth="1"/>
    <col min="12283" max="12283" width="7.88671875" style="41" customWidth="1"/>
    <col min="12284" max="12284" width="5.6640625" style="41" customWidth="1"/>
    <col min="12285" max="12286" width="6.6640625" style="41" customWidth="1"/>
    <col min="12287" max="12519" width="9.109375" style="41"/>
    <col min="12520" max="12520" width="2.88671875" style="41" customWidth="1"/>
    <col min="12521" max="12521" width="3.5546875" style="41" customWidth="1"/>
    <col min="12522" max="12522" width="20.109375" style="41" customWidth="1"/>
    <col min="12523" max="12523" width="2.88671875" style="41" customWidth="1"/>
    <col min="12524" max="12524" width="8" style="41" customWidth="1"/>
    <col min="12525" max="12525" width="7.44140625" style="41" customWidth="1"/>
    <col min="12526" max="12526" width="6" style="41" bestFit="1" customWidth="1"/>
    <col min="12527" max="12527" width="6.33203125" style="41" customWidth="1"/>
    <col min="12528" max="12528" width="6" style="41" customWidth="1"/>
    <col min="12529" max="12529" width="8.33203125" style="41" customWidth="1"/>
    <col min="12530" max="12530" width="5.33203125" style="41" customWidth="1"/>
    <col min="12531" max="12531" width="8.109375" style="41" customWidth="1"/>
    <col min="12532" max="12532" width="6" style="41" customWidth="1"/>
    <col min="12533" max="12533" width="4" style="41" customWidth="1"/>
    <col min="12534" max="12534" width="9.109375" style="41" customWidth="1"/>
    <col min="12535" max="12535" width="7" style="41" customWidth="1"/>
    <col min="12536" max="12536" width="6" style="41" customWidth="1"/>
    <col min="12537" max="12537" width="6.33203125" style="41" customWidth="1"/>
    <col min="12538" max="12538" width="5.88671875" style="41" customWidth="1"/>
    <col min="12539" max="12539" width="7.88671875" style="41" customWidth="1"/>
    <col min="12540" max="12540" width="5.6640625" style="41" customWidth="1"/>
    <col min="12541" max="12542" width="6.6640625" style="41" customWidth="1"/>
    <col min="12543" max="12775" width="9.109375" style="41"/>
    <col min="12776" max="12776" width="2.88671875" style="41" customWidth="1"/>
    <col min="12777" max="12777" width="3.5546875" style="41" customWidth="1"/>
    <col min="12778" max="12778" width="20.109375" style="41" customWidth="1"/>
    <col min="12779" max="12779" width="2.88671875" style="41" customWidth="1"/>
    <col min="12780" max="12780" width="8" style="41" customWidth="1"/>
    <col min="12781" max="12781" width="7.44140625" style="41" customWidth="1"/>
    <col min="12782" max="12782" width="6" style="41" bestFit="1" customWidth="1"/>
    <col min="12783" max="12783" width="6.33203125" style="41" customWidth="1"/>
    <col min="12784" max="12784" width="6" style="41" customWidth="1"/>
    <col min="12785" max="12785" width="8.33203125" style="41" customWidth="1"/>
    <col min="12786" max="12786" width="5.33203125" style="41" customWidth="1"/>
    <col min="12787" max="12787" width="8.109375" style="41" customWidth="1"/>
    <col min="12788" max="12788" width="6" style="41" customWidth="1"/>
    <col min="12789" max="12789" width="4" style="41" customWidth="1"/>
    <col min="12790" max="12790" width="9.109375" style="41" customWidth="1"/>
    <col min="12791" max="12791" width="7" style="41" customWidth="1"/>
    <col min="12792" max="12792" width="6" style="41" customWidth="1"/>
    <col min="12793" max="12793" width="6.33203125" style="41" customWidth="1"/>
    <col min="12794" max="12794" width="5.88671875" style="41" customWidth="1"/>
    <col min="12795" max="12795" width="7.88671875" style="41" customWidth="1"/>
    <col min="12796" max="12796" width="5.6640625" style="41" customWidth="1"/>
    <col min="12797" max="12798" width="6.6640625" style="41" customWidth="1"/>
    <col min="12799" max="13031" width="9.109375" style="41"/>
    <col min="13032" max="13032" width="2.88671875" style="41" customWidth="1"/>
    <col min="13033" max="13033" width="3.5546875" style="41" customWidth="1"/>
    <col min="13034" max="13034" width="20.109375" style="41" customWidth="1"/>
    <col min="13035" max="13035" width="2.88671875" style="41" customWidth="1"/>
    <col min="13036" max="13036" width="8" style="41" customWidth="1"/>
    <col min="13037" max="13037" width="7.44140625" style="41" customWidth="1"/>
    <col min="13038" max="13038" width="6" style="41" bestFit="1" customWidth="1"/>
    <col min="13039" max="13039" width="6.33203125" style="41" customWidth="1"/>
    <col min="13040" max="13040" width="6" style="41" customWidth="1"/>
    <col min="13041" max="13041" width="8.33203125" style="41" customWidth="1"/>
    <col min="13042" max="13042" width="5.33203125" style="41" customWidth="1"/>
    <col min="13043" max="13043" width="8.109375" style="41" customWidth="1"/>
    <col min="13044" max="13044" width="6" style="41" customWidth="1"/>
    <col min="13045" max="13045" width="4" style="41" customWidth="1"/>
    <col min="13046" max="13046" width="9.109375" style="41" customWidth="1"/>
    <col min="13047" max="13047" width="7" style="41" customWidth="1"/>
    <col min="13048" max="13048" width="6" style="41" customWidth="1"/>
    <col min="13049" max="13049" width="6.33203125" style="41" customWidth="1"/>
    <col min="13050" max="13050" width="5.88671875" style="41" customWidth="1"/>
    <col min="13051" max="13051" width="7.88671875" style="41" customWidth="1"/>
    <col min="13052" max="13052" width="5.6640625" style="41" customWidth="1"/>
    <col min="13053" max="13054" width="6.6640625" style="41" customWidth="1"/>
    <col min="13055" max="13287" width="9.109375" style="41"/>
    <col min="13288" max="13288" width="2.88671875" style="41" customWidth="1"/>
    <col min="13289" max="13289" width="3.5546875" style="41" customWidth="1"/>
    <col min="13290" max="13290" width="20.109375" style="41" customWidth="1"/>
    <col min="13291" max="13291" width="2.88671875" style="41" customWidth="1"/>
    <col min="13292" max="13292" width="8" style="41" customWidth="1"/>
    <col min="13293" max="13293" width="7.44140625" style="41" customWidth="1"/>
    <col min="13294" max="13294" width="6" style="41" bestFit="1" customWidth="1"/>
    <col min="13295" max="13295" width="6.33203125" style="41" customWidth="1"/>
    <col min="13296" max="13296" width="6" style="41" customWidth="1"/>
    <col min="13297" max="13297" width="8.33203125" style="41" customWidth="1"/>
    <col min="13298" max="13298" width="5.33203125" style="41" customWidth="1"/>
    <col min="13299" max="13299" width="8.109375" style="41" customWidth="1"/>
    <col min="13300" max="13300" width="6" style="41" customWidth="1"/>
    <col min="13301" max="13301" width="4" style="41" customWidth="1"/>
    <col min="13302" max="13302" width="9.109375" style="41" customWidth="1"/>
    <col min="13303" max="13303" width="7" style="41" customWidth="1"/>
    <col min="13304" max="13304" width="6" style="41" customWidth="1"/>
    <col min="13305" max="13305" width="6.33203125" style="41" customWidth="1"/>
    <col min="13306" max="13306" width="5.88671875" style="41" customWidth="1"/>
    <col min="13307" max="13307" width="7.88671875" style="41" customWidth="1"/>
    <col min="13308" max="13308" width="5.6640625" style="41" customWidth="1"/>
    <col min="13309" max="13310" width="6.6640625" style="41" customWidth="1"/>
    <col min="13311" max="13543" width="9.109375" style="41"/>
    <col min="13544" max="13544" width="2.88671875" style="41" customWidth="1"/>
    <col min="13545" max="13545" width="3.5546875" style="41" customWidth="1"/>
    <col min="13546" max="13546" width="20.109375" style="41" customWidth="1"/>
    <col min="13547" max="13547" width="2.88671875" style="41" customWidth="1"/>
    <col min="13548" max="13548" width="8" style="41" customWidth="1"/>
    <col min="13549" max="13549" width="7.44140625" style="41" customWidth="1"/>
    <col min="13550" max="13550" width="6" style="41" bestFit="1" customWidth="1"/>
    <col min="13551" max="13551" width="6.33203125" style="41" customWidth="1"/>
    <col min="13552" max="13552" width="6" style="41" customWidth="1"/>
    <col min="13553" max="13553" width="8.33203125" style="41" customWidth="1"/>
    <col min="13554" max="13554" width="5.33203125" style="41" customWidth="1"/>
    <col min="13555" max="13555" width="8.109375" style="41" customWidth="1"/>
    <col min="13556" max="13556" width="6" style="41" customWidth="1"/>
    <col min="13557" max="13557" width="4" style="41" customWidth="1"/>
    <col min="13558" max="13558" width="9.109375" style="41" customWidth="1"/>
    <col min="13559" max="13559" width="7" style="41" customWidth="1"/>
    <col min="13560" max="13560" width="6" style="41" customWidth="1"/>
    <col min="13561" max="13561" width="6.33203125" style="41" customWidth="1"/>
    <col min="13562" max="13562" width="5.88671875" style="41" customWidth="1"/>
    <col min="13563" max="13563" width="7.88671875" style="41" customWidth="1"/>
    <col min="13564" max="13564" width="5.6640625" style="41" customWidth="1"/>
    <col min="13565" max="13566" width="6.6640625" style="41" customWidth="1"/>
    <col min="13567" max="13799" width="9.109375" style="41"/>
    <col min="13800" max="13800" width="2.88671875" style="41" customWidth="1"/>
    <col min="13801" max="13801" width="3.5546875" style="41" customWidth="1"/>
    <col min="13802" max="13802" width="20.109375" style="41" customWidth="1"/>
    <col min="13803" max="13803" width="2.88671875" style="41" customWidth="1"/>
    <col min="13804" max="13804" width="8" style="41" customWidth="1"/>
    <col min="13805" max="13805" width="7.44140625" style="41" customWidth="1"/>
    <col min="13806" max="13806" width="6" style="41" bestFit="1" customWidth="1"/>
    <col min="13807" max="13807" width="6.33203125" style="41" customWidth="1"/>
    <col min="13808" max="13808" width="6" style="41" customWidth="1"/>
    <col min="13809" max="13809" width="8.33203125" style="41" customWidth="1"/>
    <col min="13810" max="13810" width="5.33203125" style="41" customWidth="1"/>
    <col min="13811" max="13811" width="8.109375" style="41" customWidth="1"/>
    <col min="13812" max="13812" width="6" style="41" customWidth="1"/>
    <col min="13813" max="13813" width="4" style="41" customWidth="1"/>
    <col min="13814" max="13814" width="9.109375" style="41" customWidth="1"/>
    <col min="13815" max="13815" width="7" style="41" customWidth="1"/>
    <col min="13816" max="13816" width="6" style="41" customWidth="1"/>
    <col min="13817" max="13817" width="6.33203125" style="41" customWidth="1"/>
    <col min="13818" max="13818" width="5.88671875" style="41" customWidth="1"/>
    <col min="13819" max="13819" width="7.88671875" style="41" customWidth="1"/>
    <col min="13820" max="13820" width="5.6640625" style="41" customWidth="1"/>
    <col min="13821" max="13822" width="6.6640625" style="41" customWidth="1"/>
    <col min="13823" max="14055" width="9.109375" style="41"/>
    <col min="14056" max="14056" width="2.88671875" style="41" customWidth="1"/>
    <col min="14057" max="14057" width="3.5546875" style="41" customWidth="1"/>
    <col min="14058" max="14058" width="20.109375" style="41" customWidth="1"/>
    <col min="14059" max="14059" width="2.88671875" style="41" customWidth="1"/>
    <col min="14060" max="14060" width="8" style="41" customWidth="1"/>
    <col min="14061" max="14061" width="7.44140625" style="41" customWidth="1"/>
    <col min="14062" max="14062" width="6" style="41" bestFit="1" customWidth="1"/>
    <col min="14063" max="14063" width="6.33203125" style="41" customWidth="1"/>
    <col min="14064" max="14064" width="6" style="41" customWidth="1"/>
    <col min="14065" max="14065" width="8.33203125" style="41" customWidth="1"/>
    <col min="14066" max="14066" width="5.33203125" style="41" customWidth="1"/>
    <col min="14067" max="14067" width="8.109375" style="41" customWidth="1"/>
    <col min="14068" max="14068" width="6" style="41" customWidth="1"/>
    <col min="14069" max="14069" width="4" style="41" customWidth="1"/>
    <col min="14070" max="14070" width="9.109375" style="41" customWidth="1"/>
    <col min="14071" max="14071" width="7" style="41" customWidth="1"/>
    <col min="14072" max="14072" width="6" style="41" customWidth="1"/>
    <col min="14073" max="14073" width="6.33203125" style="41" customWidth="1"/>
    <col min="14074" max="14074" width="5.88671875" style="41" customWidth="1"/>
    <col min="14075" max="14075" width="7.88671875" style="41" customWidth="1"/>
    <col min="14076" max="14076" width="5.6640625" style="41" customWidth="1"/>
    <col min="14077" max="14078" width="6.6640625" style="41" customWidth="1"/>
    <col min="14079" max="14311" width="9.109375" style="41"/>
    <col min="14312" max="14312" width="2.88671875" style="41" customWidth="1"/>
    <col min="14313" max="14313" width="3.5546875" style="41" customWidth="1"/>
    <col min="14314" max="14314" width="20.109375" style="41" customWidth="1"/>
    <col min="14315" max="14315" width="2.88671875" style="41" customWidth="1"/>
    <col min="14316" max="14316" width="8" style="41" customWidth="1"/>
    <col min="14317" max="14317" width="7.44140625" style="41" customWidth="1"/>
    <col min="14318" max="14318" width="6" style="41" bestFit="1" customWidth="1"/>
    <col min="14319" max="14319" width="6.33203125" style="41" customWidth="1"/>
    <col min="14320" max="14320" width="6" style="41" customWidth="1"/>
    <col min="14321" max="14321" width="8.33203125" style="41" customWidth="1"/>
    <col min="14322" max="14322" width="5.33203125" style="41" customWidth="1"/>
    <col min="14323" max="14323" width="8.109375" style="41" customWidth="1"/>
    <col min="14324" max="14324" width="6" style="41" customWidth="1"/>
    <col min="14325" max="14325" width="4" style="41" customWidth="1"/>
    <col min="14326" max="14326" width="9.109375" style="41" customWidth="1"/>
    <col min="14327" max="14327" width="7" style="41" customWidth="1"/>
    <col min="14328" max="14328" width="6" style="41" customWidth="1"/>
    <col min="14329" max="14329" width="6.33203125" style="41" customWidth="1"/>
    <col min="14330" max="14330" width="5.88671875" style="41" customWidth="1"/>
    <col min="14331" max="14331" width="7.88671875" style="41" customWidth="1"/>
    <col min="14332" max="14332" width="5.6640625" style="41" customWidth="1"/>
    <col min="14333" max="14334" width="6.6640625" style="41" customWidth="1"/>
    <col min="14335" max="14567" width="9.109375" style="41"/>
    <col min="14568" max="14568" width="2.88671875" style="41" customWidth="1"/>
    <col min="14569" max="14569" width="3.5546875" style="41" customWidth="1"/>
    <col min="14570" max="14570" width="20.109375" style="41" customWidth="1"/>
    <col min="14571" max="14571" width="2.88671875" style="41" customWidth="1"/>
    <col min="14572" max="14572" width="8" style="41" customWidth="1"/>
    <col min="14573" max="14573" width="7.44140625" style="41" customWidth="1"/>
    <col min="14574" max="14574" width="6" style="41" bestFit="1" customWidth="1"/>
    <col min="14575" max="14575" width="6.33203125" style="41" customWidth="1"/>
    <col min="14576" max="14576" width="6" style="41" customWidth="1"/>
    <col min="14577" max="14577" width="8.33203125" style="41" customWidth="1"/>
    <col min="14578" max="14578" width="5.33203125" style="41" customWidth="1"/>
    <col min="14579" max="14579" width="8.109375" style="41" customWidth="1"/>
    <col min="14580" max="14580" width="6" style="41" customWidth="1"/>
    <col min="14581" max="14581" width="4" style="41" customWidth="1"/>
    <col min="14582" max="14582" width="9.109375" style="41" customWidth="1"/>
    <col min="14583" max="14583" width="7" style="41" customWidth="1"/>
    <col min="14584" max="14584" width="6" style="41" customWidth="1"/>
    <col min="14585" max="14585" width="6.33203125" style="41" customWidth="1"/>
    <col min="14586" max="14586" width="5.88671875" style="41" customWidth="1"/>
    <col min="14587" max="14587" width="7.88671875" style="41" customWidth="1"/>
    <col min="14588" max="14588" width="5.6640625" style="41" customWidth="1"/>
    <col min="14589" max="14590" width="6.6640625" style="41" customWidth="1"/>
    <col min="14591" max="14823" width="9.109375" style="41"/>
    <col min="14824" max="14824" width="2.88671875" style="41" customWidth="1"/>
    <col min="14825" max="14825" width="3.5546875" style="41" customWidth="1"/>
    <col min="14826" max="14826" width="20.109375" style="41" customWidth="1"/>
    <col min="14827" max="14827" width="2.88671875" style="41" customWidth="1"/>
    <col min="14828" max="14828" width="8" style="41" customWidth="1"/>
    <col min="14829" max="14829" width="7.44140625" style="41" customWidth="1"/>
    <col min="14830" max="14830" width="6" style="41" bestFit="1" customWidth="1"/>
    <col min="14831" max="14831" width="6.33203125" style="41" customWidth="1"/>
    <col min="14832" max="14832" width="6" style="41" customWidth="1"/>
    <col min="14833" max="14833" width="8.33203125" style="41" customWidth="1"/>
    <col min="14834" max="14834" width="5.33203125" style="41" customWidth="1"/>
    <col min="14835" max="14835" width="8.109375" style="41" customWidth="1"/>
    <col min="14836" max="14836" width="6" style="41" customWidth="1"/>
    <col min="14837" max="14837" width="4" style="41" customWidth="1"/>
    <col min="14838" max="14838" width="9.109375" style="41" customWidth="1"/>
    <col min="14839" max="14839" width="7" style="41" customWidth="1"/>
    <col min="14840" max="14840" width="6" style="41" customWidth="1"/>
    <col min="14841" max="14841" width="6.33203125" style="41" customWidth="1"/>
    <col min="14842" max="14842" width="5.88671875" style="41" customWidth="1"/>
    <col min="14843" max="14843" width="7.88671875" style="41" customWidth="1"/>
    <col min="14844" max="14844" width="5.6640625" style="41" customWidth="1"/>
    <col min="14845" max="14846" width="6.6640625" style="41" customWidth="1"/>
    <col min="14847" max="15079" width="9.109375" style="41"/>
    <col min="15080" max="15080" width="2.88671875" style="41" customWidth="1"/>
    <col min="15081" max="15081" width="3.5546875" style="41" customWidth="1"/>
    <col min="15082" max="15082" width="20.109375" style="41" customWidth="1"/>
    <col min="15083" max="15083" width="2.88671875" style="41" customWidth="1"/>
    <col min="15084" max="15084" width="8" style="41" customWidth="1"/>
    <col min="15085" max="15085" width="7.44140625" style="41" customWidth="1"/>
    <col min="15086" max="15086" width="6" style="41" bestFit="1" customWidth="1"/>
    <col min="15087" max="15087" width="6.33203125" style="41" customWidth="1"/>
    <col min="15088" max="15088" width="6" style="41" customWidth="1"/>
    <col min="15089" max="15089" width="8.33203125" style="41" customWidth="1"/>
    <col min="15090" max="15090" width="5.33203125" style="41" customWidth="1"/>
    <col min="15091" max="15091" width="8.109375" style="41" customWidth="1"/>
    <col min="15092" max="15092" width="6" style="41" customWidth="1"/>
    <col min="15093" max="15093" width="4" style="41" customWidth="1"/>
    <col min="15094" max="15094" width="9.109375" style="41" customWidth="1"/>
    <col min="15095" max="15095" width="7" style="41" customWidth="1"/>
    <col min="15096" max="15096" width="6" style="41" customWidth="1"/>
    <col min="15097" max="15097" width="6.33203125" style="41" customWidth="1"/>
    <col min="15098" max="15098" width="5.88671875" style="41" customWidth="1"/>
    <col min="15099" max="15099" width="7.88671875" style="41" customWidth="1"/>
    <col min="15100" max="15100" width="5.6640625" style="41" customWidth="1"/>
    <col min="15101" max="15102" width="6.6640625" style="41" customWidth="1"/>
    <col min="15103" max="15335" width="9.109375" style="41"/>
    <col min="15336" max="15336" width="2.88671875" style="41" customWidth="1"/>
    <col min="15337" max="15337" width="3.5546875" style="41" customWidth="1"/>
    <col min="15338" max="15338" width="20.109375" style="41" customWidth="1"/>
    <col min="15339" max="15339" width="2.88671875" style="41" customWidth="1"/>
    <col min="15340" max="15340" width="8" style="41" customWidth="1"/>
    <col min="15341" max="15341" width="7.44140625" style="41" customWidth="1"/>
    <col min="15342" max="15342" width="6" style="41" bestFit="1" customWidth="1"/>
    <col min="15343" max="15343" width="6.33203125" style="41" customWidth="1"/>
    <col min="15344" max="15344" width="6" style="41" customWidth="1"/>
    <col min="15345" max="15345" width="8.33203125" style="41" customWidth="1"/>
    <col min="15346" max="15346" width="5.33203125" style="41" customWidth="1"/>
    <col min="15347" max="15347" width="8.109375" style="41" customWidth="1"/>
    <col min="15348" max="15348" width="6" style="41" customWidth="1"/>
    <col min="15349" max="15349" width="4" style="41" customWidth="1"/>
    <col min="15350" max="15350" width="9.109375" style="41" customWidth="1"/>
    <col min="15351" max="15351" width="7" style="41" customWidth="1"/>
    <col min="15352" max="15352" width="6" style="41" customWidth="1"/>
    <col min="15353" max="15353" width="6.33203125" style="41" customWidth="1"/>
    <col min="15354" max="15354" width="5.88671875" style="41" customWidth="1"/>
    <col min="15355" max="15355" width="7.88671875" style="41" customWidth="1"/>
    <col min="15356" max="15356" width="5.6640625" style="41" customWidth="1"/>
    <col min="15357" max="15358" width="6.6640625" style="41" customWidth="1"/>
    <col min="15359" max="15591" width="9.109375" style="41"/>
    <col min="15592" max="15592" width="2.88671875" style="41" customWidth="1"/>
    <col min="15593" max="15593" width="3.5546875" style="41" customWidth="1"/>
    <col min="15594" max="15594" width="20.109375" style="41" customWidth="1"/>
    <col min="15595" max="15595" width="2.88671875" style="41" customWidth="1"/>
    <col min="15596" max="15596" width="8" style="41" customWidth="1"/>
    <col min="15597" max="15597" width="7.44140625" style="41" customWidth="1"/>
    <col min="15598" max="15598" width="6" style="41" bestFit="1" customWidth="1"/>
    <col min="15599" max="15599" width="6.33203125" style="41" customWidth="1"/>
    <col min="15600" max="15600" width="6" style="41" customWidth="1"/>
    <col min="15601" max="15601" width="8.33203125" style="41" customWidth="1"/>
    <col min="15602" max="15602" width="5.33203125" style="41" customWidth="1"/>
    <col min="15603" max="15603" width="8.109375" style="41" customWidth="1"/>
    <col min="15604" max="15604" width="6" style="41" customWidth="1"/>
    <col min="15605" max="15605" width="4" style="41" customWidth="1"/>
    <col min="15606" max="15606" width="9.109375" style="41" customWidth="1"/>
    <col min="15607" max="15607" width="7" style="41" customWidth="1"/>
    <col min="15608" max="15608" width="6" style="41" customWidth="1"/>
    <col min="15609" max="15609" width="6.33203125" style="41" customWidth="1"/>
    <col min="15610" max="15610" width="5.88671875" style="41" customWidth="1"/>
    <col min="15611" max="15611" width="7.88671875" style="41" customWidth="1"/>
    <col min="15612" max="15612" width="5.6640625" style="41" customWidth="1"/>
    <col min="15613" max="15614" width="6.6640625" style="41" customWidth="1"/>
    <col min="15615" max="15847" width="9.109375" style="41"/>
    <col min="15848" max="15848" width="2.88671875" style="41" customWidth="1"/>
    <col min="15849" max="15849" width="3.5546875" style="41" customWidth="1"/>
    <col min="15850" max="15850" width="20.109375" style="41" customWidth="1"/>
    <col min="15851" max="15851" width="2.88671875" style="41" customWidth="1"/>
    <col min="15852" max="15852" width="8" style="41" customWidth="1"/>
    <col min="15853" max="15853" width="7.44140625" style="41" customWidth="1"/>
    <col min="15854" max="15854" width="6" style="41" bestFit="1" customWidth="1"/>
    <col min="15855" max="15855" width="6.33203125" style="41" customWidth="1"/>
    <col min="15856" max="15856" width="6" style="41" customWidth="1"/>
    <col min="15857" max="15857" width="8.33203125" style="41" customWidth="1"/>
    <col min="15858" max="15858" width="5.33203125" style="41" customWidth="1"/>
    <col min="15859" max="15859" width="8.109375" style="41" customWidth="1"/>
    <col min="15860" max="15860" width="6" style="41" customWidth="1"/>
    <col min="15861" max="15861" width="4" style="41" customWidth="1"/>
    <col min="15862" max="15862" width="9.109375" style="41" customWidth="1"/>
    <col min="15863" max="15863" width="7" style="41" customWidth="1"/>
    <col min="15864" max="15864" width="6" style="41" customWidth="1"/>
    <col min="15865" max="15865" width="6.33203125" style="41" customWidth="1"/>
    <col min="15866" max="15866" width="5.88671875" style="41" customWidth="1"/>
    <col min="15867" max="15867" width="7.88671875" style="41" customWidth="1"/>
    <col min="15868" max="15868" width="5.6640625" style="41" customWidth="1"/>
    <col min="15869" max="15870" width="6.6640625" style="41" customWidth="1"/>
    <col min="15871" max="16103" width="9.109375" style="41"/>
    <col min="16104" max="16104" width="2.88671875" style="41" customWidth="1"/>
    <col min="16105" max="16105" width="3.5546875" style="41" customWidth="1"/>
    <col min="16106" max="16106" width="20.109375" style="41" customWidth="1"/>
    <col min="16107" max="16107" width="2.88671875" style="41" customWidth="1"/>
    <col min="16108" max="16108" width="8" style="41" customWidth="1"/>
    <col min="16109" max="16109" width="7.44140625" style="41" customWidth="1"/>
    <col min="16110" max="16110" width="6" style="41" bestFit="1" customWidth="1"/>
    <col min="16111" max="16111" width="6.33203125" style="41" customWidth="1"/>
    <col min="16112" max="16112" width="6" style="41" customWidth="1"/>
    <col min="16113" max="16113" width="8.33203125" style="41" customWidth="1"/>
    <col min="16114" max="16114" width="5.33203125" style="41" customWidth="1"/>
    <col min="16115" max="16115" width="8.109375" style="41" customWidth="1"/>
    <col min="16116" max="16116" width="6" style="41" customWidth="1"/>
    <col min="16117" max="16117" width="4" style="41" customWidth="1"/>
    <col min="16118" max="16118" width="9.109375" style="41" customWidth="1"/>
    <col min="16119" max="16119" width="7" style="41" customWidth="1"/>
    <col min="16120" max="16120" width="6" style="41" customWidth="1"/>
    <col min="16121" max="16121" width="6.33203125" style="41" customWidth="1"/>
    <col min="16122" max="16122" width="5.88671875" style="41" customWidth="1"/>
    <col min="16123" max="16123" width="7.88671875" style="41" customWidth="1"/>
    <col min="16124" max="16124" width="5.6640625" style="41" customWidth="1"/>
    <col min="16125" max="16126" width="6.6640625" style="41" customWidth="1"/>
    <col min="16127" max="16367" width="9.109375" style="41"/>
    <col min="16368" max="16384" width="9.109375" style="41" customWidth="1"/>
  </cols>
  <sheetData>
    <row r="1" spans="1:14" ht="25.5" customHeight="1" x14ac:dyDescent="0.3">
      <c r="F1" s="43"/>
      <c r="H1" s="116"/>
      <c r="I1" s="116"/>
      <c r="J1" s="242" t="s">
        <v>120</v>
      </c>
      <c r="K1" s="242"/>
      <c r="L1" s="242"/>
      <c r="M1" s="242"/>
    </row>
    <row r="2" spans="1:14" ht="15.6" x14ac:dyDescent="0.3">
      <c r="A2" s="243" t="s">
        <v>85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145"/>
    </row>
    <row r="3" spans="1:14" ht="22.5" customHeight="1" x14ac:dyDescent="0.3">
      <c r="A3" s="244" t="s">
        <v>83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</row>
    <row r="4" spans="1:14" ht="22.5" customHeight="1" x14ac:dyDescent="0.3">
      <c r="A4" s="245"/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146"/>
    </row>
    <row r="5" spans="1:14" ht="17.25" customHeight="1" x14ac:dyDescent="0.3">
      <c r="A5" s="246" t="s">
        <v>0</v>
      </c>
      <c r="B5" s="246" t="s">
        <v>1</v>
      </c>
      <c r="C5" s="247" t="s">
        <v>2</v>
      </c>
      <c r="D5" s="240" t="s">
        <v>3</v>
      </c>
      <c r="E5" s="240" t="s">
        <v>4</v>
      </c>
      <c r="F5" s="240" t="s">
        <v>77</v>
      </c>
      <c r="G5" s="246" t="s">
        <v>76</v>
      </c>
      <c r="H5" s="248" t="s">
        <v>28</v>
      </c>
      <c r="I5" s="248"/>
      <c r="J5" s="248"/>
      <c r="K5" s="248"/>
      <c r="L5" s="248"/>
      <c r="M5" s="248"/>
    </row>
    <row r="6" spans="1:14" ht="27" customHeight="1" x14ac:dyDescent="0.3">
      <c r="A6" s="246"/>
      <c r="B6" s="246"/>
      <c r="C6" s="247"/>
      <c r="D6" s="240"/>
      <c r="E6" s="240"/>
      <c r="F6" s="240"/>
      <c r="G6" s="246"/>
      <c r="H6" s="240" t="s">
        <v>5</v>
      </c>
      <c r="I6" s="240" t="s">
        <v>82</v>
      </c>
      <c r="J6" s="240" t="s">
        <v>90</v>
      </c>
      <c r="K6" s="240" t="s">
        <v>6</v>
      </c>
      <c r="L6" s="238" t="s">
        <v>95</v>
      </c>
      <c r="M6" s="240" t="s">
        <v>89</v>
      </c>
    </row>
    <row r="7" spans="1:14" ht="52.95" customHeight="1" x14ac:dyDescent="0.3">
      <c r="A7" s="246"/>
      <c r="B7" s="246"/>
      <c r="C7" s="247"/>
      <c r="D7" s="240"/>
      <c r="E7" s="240"/>
      <c r="F7" s="240"/>
      <c r="G7" s="246"/>
      <c r="H7" s="247"/>
      <c r="I7" s="249"/>
      <c r="J7" s="247"/>
      <c r="K7" s="240"/>
      <c r="L7" s="239"/>
      <c r="M7" s="240"/>
    </row>
    <row r="8" spans="1:14" s="141" customFormat="1" ht="19.5" customHeight="1" x14ac:dyDescent="0.3">
      <c r="A8" s="147">
        <v>1</v>
      </c>
      <c r="B8" s="147">
        <v>2</v>
      </c>
      <c r="C8" s="147">
        <v>3</v>
      </c>
      <c r="D8" s="147">
        <v>4</v>
      </c>
      <c r="E8" s="147">
        <v>5</v>
      </c>
      <c r="F8" s="147">
        <v>6</v>
      </c>
      <c r="G8" s="147">
        <v>7</v>
      </c>
      <c r="H8" s="147">
        <v>8</v>
      </c>
      <c r="I8" s="147">
        <v>9</v>
      </c>
      <c r="J8" s="147">
        <v>10</v>
      </c>
      <c r="K8" s="147">
        <v>11</v>
      </c>
      <c r="L8" s="147">
        <v>12</v>
      </c>
      <c r="M8" s="147">
        <v>13</v>
      </c>
    </row>
    <row r="9" spans="1:14" ht="24" customHeight="1" x14ac:dyDescent="0.3">
      <c r="A9" s="7"/>
      <c r="B9" s="148"/>
      <c r="C9" s="144" t="s">
        <v>29</v>
      </c>
      <c r="D9" s="142"/>
      <c r="E9" s="45">
        <f>E10+E49+E72+E75</f>
        <v>17092909</v>
      </c>
      <c r="F9" s="45">
        <f>F10+F49+F72+F75</f>
        <v>2627091</v>
      </c>
      <c r="G9" s="45">
        <f>H9+I9+J9+K9+M9+L9</f>
        <v>2938605</v>
      </c>
      <c r="H9" s="45">
        <f t="shared" ref="H9:M9" si="0">H10+H49+H72+H75</f>
        <v>525400</v>
      </c>
      <c r="I9" s="45">
        <f t="shared" si="0"/>
        <v>27144</v>
      </c>
      <c r="J9" s="45">
        <f t="shared" si="0"/>
        <v>102832</v>
      </c>
      <c r="K9" s="45">
        <f t="shared" si="0"/>
        <v>590078</v>
      </c>
      <c r="L9" s="45">
        <f t="shared" si="0"/>
        <v>35249</v>
      </c>
      <c r="M9" s="45">
        <f t="shared" si="0"/>
        <v>1657902</v>
      </c>
      <c r="N9" s="41">
        <f>525400-H9</f>
        <v>0</v>
      </c>
    </row>
    <row r="10" spans="1:14" ht="24.75" customHeight="1" x14ac:dyDescent="0.3">
      <c r="A10" s="46"/>
      <c r="B10" s="47"/>
      <c r="C10" s="24" t="s">
        <v>7</v>
      </c>
      <c r="D10" s="35"/>
      <c r="E10" s="21">
        <f>E11+E14+E43</f>
        <v>9971651</v>
      </c>
      <c r="F10" s="21">
        <f>F11+F14+F43</f>
        <v>2479153</v>
      </c>
      <c r="G10" s="21">
        <f>G11+G14+G43</f>
        <v>2742749</v>
      </c>
      <c r="H10" s="21">
        <f>H11+H14+H40+H43</f>
        <v>424689</v>
      </c>
      <c r="I10" s="21">
        <f>I11+I14+I40+I43</f>
        <v>0</v>
      </c>
      <c r="J10" s="21">
        <f>J11+J14+J40+J43</f>
        <v>34831</v>
      </c>
      <c r="K10" s="21">
        <f>K11+K14+K40+K43</f>
        <v>590078</v>
      </c>
      <c r="L10" s="21">
        <f>L11+L14+L40+L43</f>
        <v>35249</v>
      </c>
      <c r="M10" s="21">
        <f>M11+M14+M43</f>
        <v>1657902</v>
      </c>
    </row>
    <row r="11" spans="1:14" ht="16.5" customHeight="1" x14ac:dyDescent="0.3">
      <c r="A11" s="48"/>
      <c r="B11" s="49"/>
      <c r="C11" s="28" t="s">
        <v>8</v>
      </c>
      <c r="D11" s="50"/>
      <c r="E11" s="51">
        <f>E12</f>
        <v>1172716</v>
      </c>
      <c r="F11" s="51">
        <f>F12</f>
        <v>582638</v>
      </c>
      <c r="G11" s="59">
        <f>H11+I11+J11+K11+L11+M11</f>
        <v>625327</v>
      </c>
      <c r="H11" s="51">
        <f>H12</f>
        <v>0</v>
      </c>
      <c r="I11" s="51">
        <f t="shared" ref="I11:M11" si="1">I12</f>
        <v>0</v>
      </c>
      <c r="J11" s="51">
        <f t="shared" si="1"/>
        <v>0</v>
      </c>
      <c r="K11" s="51">
        <f>K12</f>
        <v>590078</v>
      </c>
      <c r="L11" s="51">
        <f>L13</f>
        <v>35249</v>
      </c>
      <c r="M11" s="51">
        <f t="shared" si="1"/>
        <v>0</v>
      </c>
    </row>
    <row r="12" spans="1:14" ht="30" customHeight="1" x14ac:dyDescent="0.25">
      <c r="A12" s="2">
        <v>322</v>
      </c>
      <c r="B12" s="29" t="s">
        <v>9</v>
      </c>
      <c r="C12" s="7" t="s">
        <v>10</v>
      </c>
      <c r="D12" s="36" t="s">
        <v>66</v>
      </c>
      <c r="E12" s="17">
        <f>F12+G12</f>
        <v>1172716</v>
      </c>
      <c r="F12" s="5">
        <v>582638</v>
      </c>
      <c r="G12" s="59">
        <f>H12+I12+J12+K12+L12+M12</f>
        <v>590078</v>
      </c>
      <c r="H12" s="4">
        <v>0</v>
      </c>
      <c r="I12" s="5"/>
      <c r="J12" s="6"/>
      <c r="K12" s="10">
        <v>590078</v>
      </c>
      <c r="L12" s="10"/>
      <c r="M12" s="1"/>
    </row>
    <row r="13" spans="1:14" ht="52.5" customHeight="1" x14ac:dyDescent="0.2">
      <c r="A13" s="2">
        <v>322</v>
      </c>
      <c r="B13" s="29" t="s">
        <v>9</v>
      </c>
      <c r="C13" s="7" t="s">
        <v>11</v>
      </c>
      <c r="D13" s="36" t="s">
        <v>71</v>
      </c>
      <c r="E13" s="17">
        <v>70498</v>
      </c>
      <c r="F13" s="5">
        <v>35249</v>
      </c>
      <c r="G13" s="59">
        <f>H13+I13+J13+K13+L13+M13</f>
        <v>35249</v>
      </c>
      <c r="H13" s="4"/>
      <c r="I13" s="5"/>
      <c r="J13" s="6"/>
      <c r="K13" s="10"/>
      <c r="L13" s="10">
        <v>35249</v>
      </c>
      <c r="M13" s="38"/>
    </row>
    <row r="14" spans="1:14" ht="55.5" customHeight="1" x14ac:dyDescent="0.3">
      <c r="A14" s="49"/>
      <c r="B14" s="49"/>
      <c r="C14" s="30" t="s">
        <v>12</v>
      </c>
      <c r="D14" s="52"/>
      <c r="E14" s="51">
        <f>SUM(E15:E42)</f>
        <v>7190853</v>
      </c>
      <c r="F14" s="51">
        <f>SUM(F15:F39)</f>
        <v>1896515</v>
      </c>
      <c r="G14" s="51">
        <f>H14+I14+J14+K14+M14</f>
        <v>616660</v>
      </c>
      <c r="H14" s="51">
        <f>SUM(H15:H42)</f>
        <v>367369</v>
      </c>
      <c r="I14" s="51">
        <f>SUM(I15:I38)</f>
        <v>0</v>
      </c>
      <c r="J14" s="51">
        <f>SUM(J15:J39)</f>
        <v>29831</v>
      </c>
      <c r="K14" s="51">
        <f>SUM(K15:K38)</f>
        <v>0</v>
      </c>
      <c r="L14" s="51">
        <f>SUM(L15:L38)</f>
        <v>0</v>
      </c>
      <c r="M14" s="51">
        <f>SUM(M15:M39)</f>
        <v>219460</v>
      </c>
    </row>
    <row r="15" spans="1:14" ht="24" x14ac:dyDescent="0.25">
      <c r="A15" s="12">
        <v>603</v>
      </c>
      <c r="B15" s="89" t="s">
        <v>9</v>
      </c>
      <c r="C15" s="22" t="s">
        <v>30</v>
      </c>
      <c r="D15" s="37" t="s">
        <v>14</v>
      </c>
      <c r="E15" s="123">
        <f>F15+G15</f>
        <v>1160742</v>
      </c>
      <c r="F15" s="17">
        <f>659144+650+457297+1007+12894</f>
        <v>1130992</v>
      </c>
      <c r="G15" s="9">
        <f>H15+I15+J15+K15+M15</f>
        <v>29750</v>
      </c>
      <c r="H15" s="8">
        <v>3500</v>
      </c>
      <c r="I15" s="5"/>
      <c r="J15" s="8">
        <v>26250</v>
      </c>
      <c r="K15" s="18"/>
      <c r="L15" s="18"/>
      <c r="M15" s="69"/>
    </row>
    <row r="16" spans="1:14" x14ac:dyDescent="0.25">
      <c r="A16" s="12"/>
      <c r="B16" s="89"/>
      <c r="C16" s="93" t="s">
        <v>81</v>
      </c>
      <c r="D16" s="13"/>
      <c r="E16" s="124"/>
      <c r="F16" s="19"/>
      <c r="G16" s="33"/>
      <c r="H16" s="19"/>
      <c r="I16" s="5"/>
      <c r="J16" s="10"/>
      <c r="K16" s="10"/>
      <c r="L16" s="10"/>
      <c r="M16" s="1"/>
    </row>
    <row r="17" spans="1:13" ht="24" x14ac:dyDescent="0.25">
      <c r="A17" s="15">
        <v>606</v>
      </c>
      <c r="B17" s="31" t="s">
        <v>9</v>
      </c>
      <c r="C17" s="7" t="s">
        <v>31</v>
      </c>
      <c r="D17" s="37" t="s">
        <v>14</v>
      </c>
      <c r="E17" s="7">
        <f>F17+G17</f>
        <v>183753</v>
      </c>
      <c r="F17" s="5">
        <f>180503+2700</f>
        <v>183203</v>
      </c>
      <c r="G17" s="59">
        <f>H17+I17+J17+K17+M17</f>
        <v>550</v>
      </c>
      <c r="H17" s="8">
        <v>550</v>
      </c>
      <c r="I17" s="5"/>
      <c r="J17" s="18"/>
      <c r="K17" s="10"/>
      <c r="L17" s="10"/>
      <c r="M17" s="1"/>
    </row>
    <row r="18" spans="1:13" ht="24" x14ac:dyDescent="0.25">
      <c r="A18" s="15">
        <v>606</v>
      </c>
      <c r="B18" s="31" t="s">
        <v>9</v>
      </c>
      <c r="C18" s="7" t="s">
        <v>32</v>
      </c>
      <c r="D18" s="37" t="s">
        <v>14</v>
      </c>
      <c r="E18" s="7">
        <f>F18+G18</f>
        <v>94347</v>
      </c>
      <c r="F18" s="5">
        <f>92587+1260</f>
        <v>93847</v>
      </c>
      <c r="G18" s="59">
        <f t="shared" ref="G18:G48" si="2">H18+I18+J18+K18+M18</f>
        <v>500</v>
      </c>
      <c r="H18" s="8">
        <v>500</v>
      </c>
      <c r="I18" s="5"/>
      <c r="J18" s="18"/>
      <c r="K18" s="10"/>
      <c r="L18" s="10"/>
      <c r="M18" s="1"/>
    </row>
    <row r="19" spans="1:13" ht="24" x14ac:dyDescent="0.25">
      <c r="A19" s="15">
        <v>606</v>
      </c>
      <c r="B19" s="31" t="s">
        <v>9</v>
      </c>
      <c r="C19" s="7" t="s">
        <v>51</v>
      </c>
      <c r="D19" s="37" t="s">
        <v>14</v>
      </c>
      <c r="E19" s="7">
        <f>' Справка- Прил.3 към ЗДБРБ'!D14+'КП 2024-1_3 (2)'!F19+'КП 2024-1_3 (2)'!G19</f>
        <v>244121</v>
      </c>
      <c r="F19" s="5">
        <v>821</v>
      </c>
      <c r="G19" s="59">
        <f t="shared" si="2"/>
        <v>1100</v>
      </c>
      <c r="H19" s="4">
        <v>1100</v>
      </c>
      <c r="I19" s="5"/>
      <c r="J19" s="10"/>
      <c r="K19" s="10"/>
      <c r="L19" s="10"/>
      <c r="M19" s="1"/>
    </row>
    <row r="20" spans="1:13" ht="24" x14ac:dyDescent="0.25">
      <c r="A20" s="15">
        <v>606</v>
      </c>
      <c r="B20" s="31" t="s">
        <v>9</v>
      </c>
      <c r="C20" s="7" t="s">
        <v>33</v>
      </c>
      <c r="D20" s="37" t="s">
        <v>14</v>
      </c>
      <c r="E20" s="7">
        <f>F20+G20</f>
        <v>133532</v>
      </c>
      <c r="F20" s="5">
        <v>132050</v>
      </c>
      <c r="G20" s="59">
        <f t="shared" si="2"/>
        <v>1482</v>
      </c>
      <c r="H20" s="4">
        <v>650</v>
      </c>
      <c r="I20" s="5"/>
      <c r="J20" s="10">
        <v>832</v>
      </c>
      <c r="K20" s="10"/>
      <c r="L20" s="10"/>
      <c r="M20" s="1"/>
    </row>
    <row r="21" spans="1:13" ht="36" x14ac:dyDescent="0.25">
      <c r="A21" s="15">
        <v>606</v>
      </c>
      <c r="B21" s="31" t="s">
        <v>9</v>
      </c>
      <c r="C21" s="7" t="s">
        <v>34</v>
      </c>
      <c r="D21" s="37" t="s">
        <v>14</v>
      </c>
      <c r="E21" s="7">
        <f>' Справка- Прил.3 към ЗДБРБ'!D8+'КП 2024-1_3 (2)'!F21+'КП 2024-1_3 (2)'!G21</f>
        <v>645530</v>
      </c>
      <c r="F21" s="5">
        <v>5280</v>
      </c>
      <c r="G21" s="59">
        <f t="shared" si="2"/>
        <v>1250</v>
      </c>
      <c r="H21" s="4">
        <v>1250</v>
      </c>
      <c r="I21" s="5"/>
      <c r="J21" s="10"/>
      <c r="K21" s="10"/>
      <c r="L21" s="10"/>
      <c r="M21" s="1"/>
    </row>
    <row r="22" spans="1:13" ht="36" x14ac:dyDescent="0.25">
      <c r="A22" s="15">
        <v>606</v>
      </c>
      <c r="B22" s="31" t="s">
        <v>9</v>
      </c>
      <c r="C22" s="73" t="s">
        <v>67</v>
      </c>
      <c r="D22" s="37" t="s">
        <v>68</v>
      </c>
      <c r="E22" s="74">
        <f>' Справка- Прил.3 към ЗДБРБ'!D5+'КП 2024-1_3 (2)'!F22+'КП 2024-1_3 (2)'!H22</f>
        <v>2263765</v>
      </c>
      <c r="F22" s="84">
        <f>8780+4785</f>
        <v>13565</v>
      </c>
      <c r="G22" s="59">
        <f t="shared" si="2"/>
        <v>1100</v>
      </c>
      <c r="H22" s="4">
        <v>1100</v>
      </c>
      <c r="I22" s="5"/>
      <c r="J22" s="10"/>
      <c r="K22" s="10"/>
      <c r="L22" s="10"/>
      <c r="M22" s="1"/>
    </row>
    <row r="23" spans="1:13" ht="24" x14ac:dyDescent="0.25">
      <c r="A23" s="15">
        <v>606</v>
      </c>
      <c r="B23" s="31" t="s">
        <v>9</v>
      </c>
      <c r="C23" s="73" t="s">
        <v>78</v>
      </c>
      <c r="D23" s="37" t="s">
        <v>14</v>
      </c>
      <c r="E23" s="115">
        <v>132300</v>
      </c>
      <c r="F23" s="84">
        <v>830</v>
      </c>
      <c r="G23" s="59">
        <f t="shared" si="2"/>
        <v>1470</v>
      </c>
      <c r="H23" s="4">
        <v>1470</v>
      </c>
      <c r="I23" s="5"/>
      <c r="J23" s="10"/>
      <c r="K23" s="10"/>
      <c r="L23" s="10"/>
      <c r="M23" s="1"/>
    </row>
    <row r="24" spans="1:13" ht="24" x14ac:dyDescent="0.3">
      <c r="A24" s="15">
        <v>606</v>
      </c>
      <c r="B24" s="31" t="s">
        <v>9</v>
      </c>
      <c r="C24" s="73" t="s">
        <v>35</v>
      </c>
      <c r="D24" s="37" t="s">
        <v>14</v>
      </c>
      <c r="E24" s="7">
        <f>F24+G24</f>
        <v>238529</v>
      </c>
      <c r="F24" s="53">
        <v>1000</v>
      </c>
      <c r="G24" s="59">
        <f t="shared" si="2"/>
        <v>237529</v>
      </c>
      <c r="H24" s="92">
        <v>18069</v>
      </c>
      <c r="I24" s="5"/>
      <c r="J24" s="10"/>
      <c r="K24" s="10"/>
      <c r="L24" s="10"/>
      <c r="M24" s="120">
        <v>219460</v>
      </c>
    </row>
    <row r="25" spans="1:13" ht="24" x14ac:dyDescent="0.25">
      <c r="A25" s="15">
        <v>606</v>
      </c>
      <c r="B25" s="31" t="s">
        <v>9</v>
      </c>
      <c r="C25" s="73" t="s">
        <v>54</v>
      </c>
      <c r="D25" s="37" t="s">
        <v>13</v>
      </c>
      <c r="E25" s="115">
        <f>111786+H25</f>
        <v>112236</v>
      </c>
      <c r="F25" s="84">
        <v>111786</v>
      </c>
      <c r="G25" s="59">
        <f t="shared" si="2"/>
        <v>450</v>
      </c>
      <c r="H25" s="4">
        <v>450</v>
      </c>
      <c r="I25" s="5"/>
      <c r="J25" s="10"/>
      <c r="K25" s="10"/>
      <c r="L25" s="10"/>
      <c r="M25" s="1"/>
    </row>
    <row r="26" spans="1:13" ht="36" x14ac:dyDescent="0.25">
      <c r="A26" s="15">
        <v>606</v>
      </c>
      <c r="B26" s="31" t="s">
        <v>9</v>
      </c>
      <c r="C26" s="73" t="s">
        <v>36</v>
      </c>
      <c r="D26" s="37" t="s">
        <v>14</v>
      </c>
      <c r="E26" s="7">
        <f>' Справка- Прил.3 към ЗДБРБ'!D11+'КП 2024-1_3 (2)'!F26+'КП 2024-1_3 (2)'!G26</f>
        <v>233290</v>
      </c>
      <c r="F26" s="53">
        <v>790</v>
      </c>
      <c r="G26" s="59">
        <f t="shared" si="2"/>
        <v>500</v>
      </c>
      <c r="H26" s="92">
        <v>500</v>
      </c>
      <c r="I26" s="5"/>
      <c r="J26" s="10"/>
      <c r="K26" s="10"/>
      <c r="L26" s="10"/>
      <c r="M26" s="1"/>
    </row>
    <row r="27" spans="1:13" ht="24" x14ac:dyDescent="0.25">
      <c r="A27" s="15">
        <v>606</v>
      </c>
      <c r="B27" s="31" t="s">
        <v>9</v>
      </c>
      <c r="C27" s="73" t="s">
        <v>37</v>
      </c>
      <c r="D27" s="37" t="s">
        <v>13</v>
      </c>
      <c r="E27" s="74">
        <f>F27+H27</f>
        <v>97758</v>
      </c>
      <c r="F27" s="53">
        <v>97308</v>
      </c>
      <c r="G27" s="59">
        <f t="shared" si="2"/>
        <v>450</v>
      </c>
      <c r="H27" s="53">
        <v>450</v>
      </c>
      <c r="I27" s="5"/>
      <c r="J27" s="10"/>
      <c r="K27" s="10"/>
      <c r="L27" s="10"/>
      <c r="M27" s="1"/>
    </row>
    <row r="28" spans="1:13" x14ac:dyDescent="0.25">
      <c r="A28" s="15"/>
      <c r="B28" s="31"/>
      <c r="C28" s="70"/>
      <c r="D28" s="37"/>
      <c r="E28" s="74"/>
      <c r="F28" s="53"/>
      <c r="G28" s="59">
        <f t="shared" si="2"/>
        <v>0</v>
      </c>
      <c r="H28" s="53"/>
      <c r="I28" s="5"/>
      <c r="J28" s="10"/>
      <c r="K28" s="10"/>
      <c r="L28" s="10"/>
      <c r="M28" s="1"/>
    </row>
    <row r="29" spans="1:13" x14ac:dyDescent="0.25">
      <c r="A29" s="94"/>
      <c r="B29" s="95"/>
      <c r="C29" s="96" t="s">
        <v>80</v>
      </c>
      <c r="D29" s="91"/>
      <c r="E29" s="125"/>
      <c r="F29" s="5">
        <v>0</v>
      </c>
      <c r="G29" s="59">
        <f t="shared" si="2"/>
        <v>0</v>
      </c>
      <c r="H29" s="5"/>
      <c r="I29" s="5"/>
      <c r="J29" s="10"/>
      <c r="K29" s="10"/>
      <c r="L29" s="10"/>
      <c r="M29" s="1"/>
    </row>
    <row r="30" spans="1:13" ht="36" x14ac:dyDescent="0.25">
      <c r="A30" s="15">
        <v>606</v>
      </c>
      <c r="B30" s="31" t="s">
        <v>9</v>
      </c>
      <c r="C30" s="7" t="s">
        <v>38</v>
      </c>
      <c r="D30" s="13" t="s">
        <v>47</v>
      </c>
      <c r="E30" s="76">
        <f>' Справка- Прил.3 към ЗДБРБ'!D10+'КП 2024-1_3 (2)'!F30+'КП 2024-1_3 (2)'!G30</f>
        <v>318519</v>
      </c>
      <c r="F30" s="5">
        <v>6569</v>
      </c>
      <c r="G30" s="59">
        <f t="shared" si="2"/>
        <v>1050</v>
      </c>
      <c r="H30" s="4">
        <v>1050</v>
      </c>
      <c r="I30" s="5"/>
      <c r="J30" s="10"/>
      <c r="K30" s="10"/>
      <c r="L30" s="10"/>
      <c r="M30" s="1"/>
    </row>
    <row r="31" spans="1:13" ht="24" x14ac:dyDescent="0.3">
      <c r="A31" s="15">
        <v>606</v>
      </c>
      <c r="B31" s="31" t="s">
        <v>9</v>
      </c>
      <c r="C31" s="7" t="s">
        <v>39</v>
      </c>
      <c r="D31" s="13" t="s">
        <v>47</v>
      </c>
      <c r="E31" s="74">
        <f>92280+H31</f>
        <v>92720</v>
      </c>
      <c r="F31" s="5">
        <v>1667</v>
      </c>
      <c r="G31" s="59">
        <f t="shared" si="2"/>
        <v>440</v>
      </c>
      <c r="H31" s="4">
        <v>440</v>
      </c>
      <c r="I31" s="5"/>
      <c r="J31" s="7"/>
      <c r="K31" s="5"/>
      <c r="L31" s="5"/>
      <c r="M31" s="10"/>
    </row>
    <row r="32" spans="1:13" ht="24" x14ac:dyDescent="0.25">
      <c r="A32" s="15">
        <v>606</v>
      </c>
      <c r="B32" s="31" t="s">
        <v>9</v>
      </c>
      <c r="C32" s="7" t="s">
        <v>40</v>
      </c>
      <c r="D32" s="13" t="s">
        <v>47</v>
      </c>
      <c r="E32" s="76">
        <f>' Справка- Прил.3 към ЗДБРБ'!D13+'КП 2024-1_3 (2)'!F32+'КП 2024-1_3 (2)'!G32</f>
        <v>199288</v>
      </c>
      <c r="F32" s="5">
        <v>1238</v>
      </c>
      <c r="G32" s="59">
        <f t="shared" si="2"/>
        <v>550</v>
      </c>
      <c r="H32" s="4">
        <v>550</v>
      </c>
      <c r="I32" s="5"/>
      <c r="J32" s="10"/>
      <c r="K32" s="10"/>
      <c r="L32" s="10"/>
      <c r="M32" s="1"/>
    </row>
    <row r="33" spans="1:13" ht="24" x14ac:dyDescent="0.25">
      <c r="A33" s="15">
        <v>606</v>
      </c>
      <c r="B33" s="31" t="s">
        <v>9</v>
      </c>
      <c r="C33" s="73" t="s">
        <v>41</v>
      </c>
      <c r="D33" s="13" t="s">
        <v>47</v>
      </c>
      <c r="E33" s="76">
        <f>' Справка- Прил.3 към ЗДБРБ'!D9+'КП 2024-1_3 (2)'!F33+'КП 2024-1_3 (2)'!G33</f>
        <v>346650</v>
      </c>
      <c r="F33" s="5">
        <v>1900</v>
      </c>
      <c r="G33" s="59">
        <f t="shared" si="2"/>
        <v>650</v>
      </c>
      <c r="H33" s="4">
        <v>650</v>
      </c>
      <c r="I33" s="5"/>
      <c r="J33" s="10"/>
      <c r="K33" s="10"/>
      <c r="L33" s="10"/>
      <c r="M33" s="1"/>
    </row>
    <row r="34" spans="1:13" x14ac:dyDescent="0.25">
      <c r="A34" s="12"/>
      <c r="B34" s="89"/>
      <c r="C34" s="96" t="s">
        <v>86</v>
      </c>
      <c r="D34" s="13"/>
      <c r="E34" s="74"/>
      <c r="F34" s="19"/>
      <c r="G34" s="59">
        <f t="shared" si="2"/>
        <v>0</v>
      </c>
      <c r="H34" s="19"/>
      <c r="I34" s="5"/>
      <c r="J34" s="10"/>
      <c r="K34" s="10"/>
      <c r="L34" s="10"/>
      <c r="M34" s="1"/>
    </row>
    <row r="35" spans="1:13" ht="24" x14ac:dyDescent="0.25">
      <c r="A35" s="15">
        <v>606</v>
      </c>
      <c r="B35" s="31" t="s">
        <v>9</v>
      </c>
      <c r="C35" s="73" t="s">
        <v>42</v>
      </c>
      <c r="D35" s="37" t="s">
        <v>13</v>
      </c>
      <c r="E35" s="126">
        <f>' Справка- Прил.3 към ЗДБРБ'!D12+'КП 2024-1_3 (2)'!F35+'КП 2024-1_3 (2)'!G35</f>
        <v>217340</v>
      </c>
      <c r="F35" s="5">
        <v>1140</v>
      </c>
      <c r="G35" s="59">
        <f t="shared" si="2"/>
        <v>500</v>
      </c>
      <c r="H35" s="5">
        <v>500</v>
      </c>
      <c r="I35" s="5"/>
      <c r="J35" s="10"/>
      <c r="K35" s="10"/>
      <c r="L35" s="10"/>
      <c r="M35" s="1"/>
    </row>
    <row r="36" spans="1:13" ht="36.6" thickBot="1" x14ac:dyDescent="0.3">
      <c r="A36" s="177">
        <v>606</v>
      </c>
      <c r="B36" s="178" t="s">
        <v>9</v>
      </c>
      <c r="C36" s="179" t="s">
        <v>52</v>
      </c>
      <c r="D36" s="180" t="s">
        <v>47</v>
      </c>
      <c r="E36" s="181">
        <f>F36+G36</f>
        <v>61553</v>
      </c>
      <c r="F36" s="182">
        <v>58354</v>
      </c>
      <c r="G36" s="183">
        <f t="shared" si="2"/>
        <v>3199</v>
      </c>
      <c r="H36" s="184">
        <v>450</v>
      </c>
      <c r="I36" s="182"/>
      <c r="J36" s="185">
        <v>2749</v>
      </c>
      <c r="K36" s="185"/>
      <c r="L36" s="185"/>
      <c r="M36" s="186"/>
    </row>
    <row r="37" spans="1:13" ht="96" customHeight="1" x14ac:dyDescent="0.25">
      <c r="A37" s="168">
        <v>619</v>
      </c>
      <c r="B37" s="169" t="s">
        <v>9</v>
      </c>
      <c r="C37" s="170" t="s">
        <v>69</v>
      </c>
      <c r="D37" s="171" t="s">
        <v>58</v>
      </c>
      <c r="E37" s="172">
        <f>40740*2</f>
        <v>81480</v>
      </c>
      <c r="F37" s="173">
        <v>40740</v>
      </c>
      <c r="G37" s="174">
        <f t="shared" si="2"/>
        <v>40740</v>
      </c>
      <c r="H37" s="173">
        <v>40740</v>
      </c>
      <c r="I37" s="173"/>
      <c r="J37" s="175"/>
      <c r="K37" s="175"/>
      <c r="L37" s="175"/>
      <c r="M37" s="176"/>
    </row>
    <row r="38" spans="1:13" ht="24" x14ac:dyDescent="0.25">
      <c r="A38" s="15">
        <v>619</v>
      </c>
      <c r="B38" s="12" t="s">
        <v>9</v>
      </c>
      <c r="C38" s="7" t="s">
        <v>15</v>
      </c>
      <c r="D38" s="13" t="s">
        <v>50</v>
      </c>
      <c r="E38" s="74">
        <v>45000</v>
      </c>
      <c r="F38" s="4">
        <v>13435</v>
      </c>
      <c r="G38" s="59">
        <f t="shared" si="2"/>
        <v>5000</v>
      </c>
      <c r="H38" s="4">
        <v>5000</v>
      </c>
      <c r="I38" s="5"/>
      <c r="J38" s="18"/>
      <c r="K38" s="5"/>
      <c r="L38" s="5"/>
      <c r="M38" s="1"/>
    </row>
    <row r="39" spans="1:13" ht="47.4" customHeight="1" x14ac:dyDescent="0.25">
      <c r="A39" s="12">
        <v>606</v>
      </c>
      <c r="B39" s="12" t="s">
        <v>9</v>
      </c>
      <c r="C39" s="7" t="s">
        <v>121</v>
      </c>
      <c r="D39" s="13" t="s">
        <v>84</v>
      </c>
      <c r="E39" s="7">
        <f>G39</f>
        <v>253400</v>
      </c>
      <c r="F39" s="4"/>
      <c r="G39" s="59">
        <f t="shared" si="2"/>
        <v>253400</v>
      </c>
      <c r="H39" s="4">
        <f>75000+163400+15000</f>
        <v>253400</v>
      </c>
      <c r="I39" s="4"/>
      <c r="J39" s="18"/>
      <c r="K39" s="4"/>
      <c r="L39" s="4"/>
      <c r="M39" s="69"/>
    </row>
    <row r="40" spans="1:13" ht="1.2" customHeight="1" x14ac:dyDescent="0.3">
      <c r="A40" s="117"/>
      <c r="B40" s="117"/>
      <c r="C40" s="118" t="s">
        <v>48</v>
      </c>
      <c r="D40" s="13"/>
      <c r="E40" s="74"/>
      <c r="F40" s="119"/>
      <c r="G40" s="59">
        <f t="shared" si="2"/>
        <v>0</v>
      </c>
      <c r="H40" s="119">
        <v>0</v>
      </c>
      <c r="I40" s="67">
        <f>I48</f>
        <v>0</v>
      </c>
      <c r="J40" s="67">
        <v>0</v>
      </c>
      <c r="K40" s="67">
        <f>K48</f>
        <v>0</v>
      </c>
      <c r="L40" s="67"/>
      <c r="M40" s="67">
        <f>M48</f>
        <v>0</v>
      </c>
    </row>
    <row r="41" spans="1:13" ht="9.6" hidden="1" customHeight="1" x14ac:dyDescent="0.25">
      <c r="A41" s="12"/>
      <c r="B41" s="12"/>
      <c r="C41" s="22"/>
      <c r="D41" s="87"/>
      <c r="E41" s="127"/>
      <c r="F41" s="4"/>
      <c r="G41" s="59">
        <f t="shared" si="2"/>
        <v>0</v>
      </c>
      <c r="H41" s="4"/>
      <c r="I41" s="5"/>
      <c r="J41" s="10"/>
      <c r="K41" s="10"/>
      <c r="L41" s="10"/>
      <c r="M41" s="1"/>
    </row>
    <row r="42" spans="1:13" ht="30.75" customHeight="1" x14ac:dyDescent="0.25">
      <c r="A42" s="12">
        <v>619</v>
      </c>
      <c r="B42" s="12" t="s">
        <v>9</v>
      </c>
      <c r="C42" s="22" t="s">
        <v>94</v>
      </c>
      <c r="D42" s="13" t="s">
        <v>70</v>
      </c>
      <c r="E42" s="127">
        <v>35000</v>
      </c>
      <c r="F42" s="4"/>
      <c r="G42" s="59">
        <f t="shared" si="2"/>
        <v>35000</v>
      </c>
      <c r="H42" s="4">
        <v>35000</v>
      </c>
      <c r="I42" s="5"/>
      <c r="J42" s="10"/>
      <c r="K42" s="10"/>
      <c r="L42" s="10"/>
      <c r="M42" s="1"/>
    </row>
    <row r="43" spans="1:13" ht="32.4" customHeight="1" x14ac:dyDescent="0.3">
      <c r="A43" s="79"/>
      <c r="B43" s="80"/>
      <c r="C43" s="81" t="s">
        <v>56</v>
      </c>
      <c r="D43" s="85"/>
      <c r="E43" s="129">
        <f>E44+E45+E46+E47+E48</f>
        <v>1608082</v>
      </c>
      <c r="F43" s="86"/>
      <c r="G43" s="88">
        <f>G44+G45+G46+G47+G48</f>
        <v>1500762</v>
      </c>
      <c r="H43" s="88">
        <f>H44+H45+H46+H47+H48</f>
        <v>57320</v>
      </c>
      <c r="I43" s="88">
        <f t="shared" ref="I43:M43" si="3">I44+I45+I46+I47+I48</f>
        <v>0</v>
      </c>
      <c r="J43" s="88">
        <f t="shared" si="3"/>
        <v>5000</v>
      </c>
      <c r="K43" s="88">
        <f t="shared" si="3"/>
        <v>0</v>
      </c>
      <c r="L43" s="88"/>
      <c r="M43" s="88">
        <f t="shared" si="3"/>
        <v>1438442</v>
      </c>
    </row>
    <row r="44" spans="1:13" ht="62.25" customHeight="1" x14ac:dyDescent="0.3">
      <c r="A44" s="12">
        <v>832</v>
      </c>
      <c r="B44" s="31" t="s">
        <v>9</v>
      </c>
      <c r="C44" s="82" t="s">
        <v>60</v>
      </c>
      <c r="D44" s="36" t="s">
        <v>47</v>
      </c>
      <c r="E44" s="68">
        <f>2*19710</f>
        <v>39420</v>
      </c>
      <c r="F44" s="68">
        <v>19710</v>
      </c>
      <c r="G44" s="59">
        <f>H44+I44+J44+K44+M44</f>
        <v>19710</v>
      </c>
      <c r="H44" s="68">
        <v>19710</v>
      </c>
      <c r="I44" s="5"/>
      <c r="J44" s="10"/>
      <c r="K44" s="14"/>
      <c r="L44" s="14"/>
      <c r="M44" s="38"/>
    </row>
    <row r="45" spans="1:13" ht="54" customHeight="1" x14ac:dyDescent="0.3">
      <c r="A45" s="12">
        <v>832</v>
      </c>
      <c r="B45" s="31" t="s">
        <v>9</v>
      </c>
      <c r="C45" s="83" t="s">
        <v>87</v>
      </c>
      <c r="D45" s="36" t="s">
        <v>47</v>
      </c>
      <c r="E45" s="68">
        <f>G45+F45</f>
        <v>920767</v>
      </c>
      <c r="F45" s="68">
        <v>5010</v>
      </c>
      <c r="G45" s="59">
        <f>H45+I45+J45+K45+M45</f>
        <v>915757</v>
      </c>
      <c r="H45" s="68">
        <v>5010</v>
      </c>
      <c r="I45" s="5"/>
      <c r="J45" s="10"/>
      <c r="K45" s="14"/>
      <c r="L45" s="14"/>
      <c r="M45" s="38">
        <v>910747</v>
      </c>
    </row>
    <row r="46" spans="1:13" ht="57" customHeight="1" x14ac:dyDescent="0.3">
      <c r="A46" s="12">
        <v>832</v>
      </c>
      <c r="B46" s="31" t="s">
        <v>9</v>
      </c>
      <c r="C46" s="83" t="s">
        <v>59</v>
      </c>
      <c r="D46" s="36" t="s">
        <v>47</v>
      </c>
      <c r="E46" s="68">
        <f>2*25110</f>
        <v>50220</v>
      </c>
      <c r="F46" s="68">
        <v>25110</v>
      </c>
      <c r="G46" s="59">
        <f>H46+I46+J46+K46+M46</f>
        <v>25110</v>
      </c>
      <c r="H46" s="68">
        <v>25110</v>
      </c>
      <c r="I46" s="5"/>
      <c r="J46" s="10"/>
      <c r="K46" s="14"/>
      <c r="L46" s="14"/>
      <c r="M46" s="38"/>
    </row>
    <row r="47" spans="1:13" ht="39.6" x14ac:dyDescent="0.3">
      <c r="A47" s="15">
        <v>832</v>
      </c>
      <c r="B47" s="31" t="s">
        <v>9</v>
      </c>
      <c r="C47" s="83" t="s">
        <v>88</v>
      </c>
      <c r="D47" s="36" t="s">
        <v>47</v>
      </c>
      <c r="E47" s="16">
        <f>G47+F47</f>
        <v>532675</v>
      </c>
      <c r="F47" s="16">
        <v>2490</v>
      </c>
      <c r="G47" s="59">
        <f>H47+I47+J47+K47+M47</f>
        <v>530185</v>
      </c>
      <c r="H47" s="16">
        <v>2490</v>
      </c>
      <c r="I47" s="5"/>
      <c r="J47" s="18"/>
      <c r="K47" s="10"/>
      <c r="L47" s="10"/>
      <c r="M47" s="38">
        <v>527695</v>
      </c>
    </row>
    <row r="48" spans="1:13" ht="45.6" customHeight="1" x14ac:dyDescent="0.3">
      <c r="A48" s="15">
        <v>898</v>
      </c>
      <c r="B48" s="31" t="s">
        <v>9</v>
      </c>
      <c r="C48" s="78" t="s">
        <v>49</v>
      </c>
      <c r="D48" s="13" t="s">
        <v>70</v>
      </c>
      <c r="E48" s="68">
        <v>65000</v>
      </c>
      <c r="F48" s="68"/>
      <c r="G48" s="59">
        <f t="shared" si="2"/>
        <v>10000</v>
      </c>
      <c r="H48" s="68">
        <v>5000</v>
      </c>
      <c r="I48" s="5"/>
      <c r="J48" s="18">
        <v>5000</v>
      </c>
      <c r="K48" s="5"/>
      <c r="L48" s="5"/>
      <c r="M48" s="38"/>
    </row>
    <row r="49" spans="1:13" ht="25.2" customHeight="1" x14ac:dyDescent="0.3">
      <c r="A49" s="55"/>
      <c r="B49" s="47"/>
      <c r="C49" s="24" t="s">
        <v>16</v>
      </c>
      <c r="D49" s="24"/>
      <c r="E49" s="24">
        <f>E62+E70+E53+E59</f>
        <v>7094114</v>
      </c>
      <c r="F49" s="24">
        <f>F62+F70</f>
        <v>147938</v>
      </c>
      <c r="G49" s="71">
        <f>H49+I49+J49+K49+M49</f>
        <v>168712</v>
      </c>
      <c r="H49" s="21">
        <f t="shared" ref="H49:I49" si="4">H62+H53+H55+H59+H70</f>
        <v>100711</v>
      </c>
      <c r="I49" s="21">
        <f t="shared" si="4"/>
        <v>0</v>
      </c>
      <c r="J49" s="21">
        <f>J62+J53+J55+J59+J70</f>
        <v>68001</v>
      </c>
      <c r="K49" s="21">
        <f t="shared" ref="K49:M49" si="5">K62+K53+K55+K59+K70</f>
        <v>0</v>
      </c>
      <c r="L49" s="21">
        <f t="shared" si="5"/>
        <v>0</v>
      </c>
      <c r="M49" s="21">
        <f t="shared" si="5"/>
        <v>0</v>
      </c>
    </row>
    <row r="50" spans="1:13" ht="3.6" hidden="1" customHeight="1" x14ac:dyDescent="0.3">
      <c r="A50" s="57"/>
      <c r="B50" s="57"/>
      <c r="C50" s="32" t="s">
        <v>17</v>
      </c>
      <c r="D50" s="32"/>
      <c r="E50" s="32">
        <f>E51</f>
        <v>0</v>
      </c>
      <c r="F50" s="51">
        <f t="shared" ref="F50:M50" si="6">F51+F52</f>
        <v>0</v>
      </c>
      <c r="G50" s="100">
        <f t="shared" si="6"/>
        <v>0</v>
      </c>
      <c r="H50" s="51">
        <f t="shared" si="6"/>
        <v>0</v>
      </c>
      <c r="I50" s="51">
        <f t="shared" si="6"/>
        <v>0</v>
      </c>
      <c r="J50" s="51">
        <f t="shared" si="6"/>
        <v>0</v>
      </c>
      <c r="K50" s="51">
        <f t="shared" si="6"/>
        <v>0</v>
      </c>
      <c r="L50" s="51"/>
      <c r="M50" s="99">
        <f t="shared" si="6"/>
        <v>0</v>
      </c>
    </row>
    <row r="51" spans="1:13" ht="24.6" hidden="1" customHeight="1" x14ac:dyDescent="0.25">
      <c r="A51" s="12"/>
      <c r="B51" s="12"/>
      <c r="C51" s="22"/>
      <c r="D51" s="13"/>
      <c r="E51" s="87"/>
      <c r="F51" s="4"/>
      <c r="G51" s="101"/>
      <c r="H51" s="4"/>
      <c r="I51" s="4"/>
      <c r="J51" s="18"/>
      <c r="K51" s="18"/>
      <c r="L51" s="18"/>
      <c r="M51" s="69"/>
    </row>
    <row r="52" spans="1:13" ht="3.6" hidden="1" customHeight="1" x14ac:dyDescent="0.3">
      <c r="A52" s="12"/>
      <c r="B52" s="90"/>
      <c r="C52" s="22"/>
      <c r="D52" s="36"/>
      <c r="E52" s="36"/>
      <c r="F52" s="5"/>
      <c r="G52" s="9"/>
      <c r="H52" s="5"/>
      <c r="I52" s="5"/>
      <c r="J52" s="10"/>
      <c r="K52" s="10"/>
      <c r="L52" s="10"/>
      <c r="M52" s="38"/>
    </row>
    <row r="53" spans="1:13" x14ac:dyDescent="0.3">
      <c r="A53" s="58"/>
      <c r="B53" s="57"/>
      <c r="C53" s="32" t="s">
        <v>18</v>
      </c>
      <c r="D53" s="32"/>
      <c r="E53" s="32">
        <f>E54+E58</f>
        <v>60000</v>
      </c>
      <c r="F53" s="51">
        <f>SUM(F54:F54)</f>
        <v>0</v>
      </c>
      <c r="G53" s="106">
        <f t="shared" ref="G53:M53" si="7">SUM(G54:G54)</f>
        <v>10000</v>
      </c>
      <c r="H53" s="51">
        <f t="shared" si="7"/>
        <v>0</v>
      </c>
      <c r="I53" s="51">
        <f t="shared" si="7"/>
        <v>0</v>
      </c>
      <c r="J53" s="51">
        <f>SUM(J54:J58)</f>
        <v>60000</v>
      </c>
      <c r="K53" s="51">
        <f t="shared" si="7"/>
        <v>0</v>
      </c>
      <c r="L53" s="51"/>
      <c r="M53" s="51">
        <f t="shared" si="7"/>
        <v>0</v>
      </c>
    </row>
    <row r="54" spans="1:13" ht="24" x14ac:dyDescent="0.3">
      <c r="A54" s="15">
        <v>239</v>
      </c>
      <c r="B54" s="31" t="s">
        <v>64</v>
      </c>
      <c r="C54" s="74" t="s">
        <v>65</v>
      </c>
      <c r="D54" s="13" t="s">
        <v>47</v>
      </c>
      <c r="E54" s="3">
        <v>10000</v>
      </c>
      <c r="F54" s="16"/>
      <c r="G54" s="9">
        <f t="shared" ref="G54:G61" si="8">H54+I54+J54+K54+M54</f>
        <v>10000</v>
      </c>
      <c r="H54" s="75"/>
      <c r="I54" s="75"/>
      <c r="J54" s="77">
        <v>10000</v>
      </c>
      <c r="K54" s="8"/>
      <c r="L54" s="8"/>
      <c r="M54" s="7"/>
    </row>
    <row r="55" spans="1:13" ht="1.2" customHeight="1" x14ac:dyDescent="0.3">
      <c r="A55" s="49"/>
      <c r="B55" s="31" t="s">
        <v>61</v>
      </c>
      <c r="C55" s="74" t="s">
        <v>65</v>
      </c>
      <c r="D55" s="52"/>
      <c r="E55" s="122"/>
      <c r="F55" s="51">
        <f t="shared" ref="F55:M55" si="9">F56+F57</f>
        <v>0</v>
      </c>
      <c r="G55" s="9">
        <f t="shared" si="8"/>
        <v>0</v>
      </c>
      <c r="H55" s="51">
        <f t="shared" si="9"/>
        <v>0</v>
      </c>
      <c r="I55" s="51">
        <f t="shared" si="9"/>
        <v>0</v>
      </c>
      <c r="J55" s="51">
        <f t="shared" si="9"/>
        <v>0</v>
      </c>
      <c r="K55" s="51">
        <f t="shared" si="9"/>
        <v>0</v>
      </c>
      <c r="L55" s="51"/>
      <c r="M55" s="51">
        <f t="shared" si="9"/>
        <v>0</v>
      </c>
    </row>
    <row r="56" spans="1:13" ht="3.6" hidden="1" customHeight="1" x14ac:dyDescent="0.25">
      <c r="A56" s="12"/>
      <c r="B56" s="31" t="s">
        <v>20</v>
      </c>
      <c r="C56" s="74" t="s">
        <v>65</v>
      </c>
      <c r="D56" s="36"/>
      <c r="E56" s="3"/>
      <c r="F56" s="5"/>
      <c r="G56" s="9">
        <f t="shared" si="8"/>
        <v>0</v>
      </c>
      <c r="H56" s="5"/>
      <c r="I56" s="5"/>
      <c r="J56" s="10"/>
      <c r="K56" s="10"/>
      <c r="L56" s="10"/>
      <c r="M56" s="1"/>
    </row>
    <row r="57" spans="1:13" ht="24" hidden="1" x14ac:dyDescent="0.25">
      <c r="A57" s="12"/>
      <c r="B57" s="31" t="s">
        <v>91</v>
      </c>
      <c r="C57" s="74" t="s">
        <v>65</v>
      </c>
      <c r="D57" s="36"/>
      <c r="E57" s="3"/>
      <c r="F57" s="5"/>
      <c r="G57" s="9">
        <f t="shared" si="8"/>
        <v>0</v>
      </c>
      <c r="H57" s="5"/>
      <c r="I57" s="5"/>
      <c r="J57" s="10"/>
      <c r="K57" s="10"/>
      <c r="L57" s="10"/>
      <c r="M57" s="1"/>
    </row>
    <row r="58" spans="1:13" ht="36.75" customHeight="1" x14ac:dyDescent="0.25">
      <c r="A58" s="12">
        <v>285</v>
      </c>
      <c r="B58" s="31" t="s">
        <v>64</v>
      </c>
      <c r="C58" s="74" t="s">
        <v>119</v>
      </c>
      <c r="D58" s="36" t="s">
        <v>70</v>
      </c>
      <c r="E58" s="3">
        <v>50000</v>
      </c>
      <c r="F58" s="5"/>
      <c r="G58" s="9">
        <f t="shared" si="8"/>
        <v>50000</v>
      </c>
      <c r="H58" s="5"/>
      <c r="I58" s="5"/>
      <c r="J58" s="10">
        <v>50000</v>
      </c>
      <c r="K58" s="10"/>
      <c r="L58" s="10"/>
      <c r="M58" s="1"/>
    </row>
    <row r="59" spans="1:13" ht="36.75" customHeight="1" x14ac:dyDescent="0.25">
      <c r="A59" s="50"/>
      <c r="B59" s="50"/>
      <c r="C59" s="28" t="s">
        <v>8</v>
      </c>
      <c r="D59" s="102"/>
      <c r="E59" s="128">
        <f>E60+E61</f>
        <v>6000</v>
      </c>
      <c r="F59" s="103"/>
      <c r="G59" s="104">
        <f>G60+G61</f>
        <v>6000</v>
      </c>
      <c r="H59" s="103"/>
      <c r="I59" s="103"/>
      <c r="J59" s="104">
        <f>J60+J61</f>
        <v>6000</v>
      </c>
      <c r="K59" s="104"/>
      <c r="L59" s="104"/>
      <c r="M59" s="105"/>
    </row>
    <row r="60" spans="1:13" ht="36.75" customHeight="1" x14ac:dyDescent="0.25">
      <c r="A60" s="15">
        <v>322</v>
      </c>
      <c r="B60" s="31" t="s">
        <v>63</v>
      </c>
      <c r="C60" s="22" t="s">
        <v>92</v>
      </c>
      <c r="D60" s="36" t="s">
        <v>70</v>
      </c>
      <c r="E60" s="3">
        <v>4000</v>
      </c>
      <c r="F60" s="5"/>
      <c r="G60" s="9">
        <f t="shared" si="8"/>
        <v>4000</v>
      </c>
      <c r="H60" s="5"/>
      <c r="I60" s="5"/>
      <c r="J60" s="10">
        <v>4000</v>
      </c>
      <c r="K60" s="10"/>
      <c r="L60" s="10"/>
      <c r="M60" s="1"/>
    </row>
    <row r="61" spans="1:13" ht="36.75" customHeight="1" x14ac:dyDescent="0.25">
      <c r="A61" s="15">
        <v>322</v>
      </c>
      <c r="B61" s="31" t="s">
        <v>61</v>
      </c>
      <c r="C61" s="23" t="s">
        <v>93</v>
      </c>
      <c r="D61" s="36" t="s">
        <v>70</v>
      </c>
      <c r="E61" s="3">
        <v>2000</v>
      </c>
      <c r="F61" s="5"/>
      <c r="G61" s="9">
        <f t="shared" si="8"/>
        <v>2000</v>
      </c>
      <c r="H61" s="5"/>
      <c r="I61" s="5"/>
      <c r="J61" s="10">
        <v>2000</v>
      </c>
      <c r="K61" s="10"/>
      <c r="L61" s="10"/>
      <c r="M61" s="1"/>
    </row>
    <row r="62" spans="1:13" ht="36" x14ac:dyDescent="0.3">
      <c r="A62" s="30"/>
      <c r="B62" s="57"/>
      <c r="C62" s="30" t="s">
        <v>12</v>
      </c>
      <c r="D62" s="32"/>
      <c r="E62" s="51">
        <f>E63+E64+E65+E66+E68+E69</f>
        <v>6932114</v>
      </c>
      <c r="F62" s="51">
        <f>F63+F64+F65+F66+F68+F69</f>
        <v>147938</v>
      </c>
      <c r="G62" s="71">
        <f>H62+I62+J62+K62+M62</f>
        <v>87712</v>
      </c>
      <c r="H62" s="51">
        <f>H63+H64+H65+H66+H67+H68+H69</f>
        <v>85711</v>
      </c>
      <c r="I62" s="51">
        <f t="shared" ref="I62:M62" si="10">I63+I64+I65+I66+I68+I69</f>
        <v>0</v>
      </c>
      <c r="J62" s="51">
        <f t="shared" si="10"/>
        <v>2001</v>
      </c>
      <c r="K62" s="51">
        <f t="shared" si="10"/>
        <v>0</v>
      </c>
      <c r="L62" s="51"/>
      <c r="M62" s="51">
        <f t="shared" si="10"/>
        <v>0</v>
      </c>
    </row>
    <row r="63" spans="1:13" ht="45" customHeight="1" x14ac:dyDescent="0.25">
      <c r="A63" s="15">
        <v>603</v>
      </c>
      <c r="B63" s="31" t="s">
        <v>20</v>
      </c>
      <c r="C63" s="22" t="s">
        <v>21</v>
      </c>
      <c r="D63" s="37" t="s">
        <v>71</v>
      </c>
      <c r="E63" s="4">
        <v>91200</v>
      </c>
      <c r="F63" s="16">
        <v>51938</v>
      </c>
      <c r="G63" s="33">
        <f t="shared" ref="G63:G69" si="11">H63+J63+K63+M63</f>
        <v>39262</v>
      </c>
      <c r="H63" s="68">
        <f>E63-F63-J63</f>
        <v>38261</v>
      </c>
      <c r="I63" s="5"/>
      <c r="J63" s="10">
        <v>1001</v>
      </c>
      <c r="K63" s="10"/>
      <c r="L63" s="10"/>
      <c r="M63" s="39"/>
    </row>
    <row r="64" spans="1:13" ht="39" customHeight="1" x14ac:dyDescent="0.25">
      <c r="A64" s="12">
        <v>603</v>
      </c>
      <c r="B64" s="89" t="s">
        <v>20</v>
      </c>
      <c r="C64" s="7" t="s">
        <v>72</v>
      </c>
      <c r="D64" s="87" t="s">
        <v>71</v>
      </c>
      <c r="E64" s="4">
        <f>2258323+F64</f>
        <v>2290723</v>
      </c>
      <c r="F64" s="4">
        <v>32400</v>
      </c>
      <c r="G64" s="33">
        <f t="shared" si="11"/>
        <v>3600</v>
      </c>
      <c r="H64" s="4">
        <v>3600</v>
      </c>
      <c r="I64" s="5"/>
      <c r="J64" s="10"/>
      <c r="K64" s="10"/>
      <c r="L64" s="10"/>
      <c r="M64" s="40"/>
    </row>
    <row r="65" spans="1:13" ht="48" x14ac:dyDescent="0.25">
      <c r="A65" s="12">
        <v>626</v>
      </c>
      <c r="B65" s="89" t="s">
        <v>20</v>
      </c>
      <c r="C65" s="7" t="s">
        <v>73</v>
      </c>
      <c r="D65" s="13" t="s">
        <v>71</v>
      </c>
      <c r="E65" s="68">
        <f>4308591+F65</f>
        <v>4372191</v>
      </c>
      <c r="F65" s="68">
        <v>63600</v>
      </c>
      <c r="G65" s="33">
        <f t="shared" si="11"/>
        <v>5800</v>
      </c>
      <c r="H65" s="68">
        <v>5800</v>
      </c>
      <c r="I65" s="5"/>
      <c r="J65" s="10"/>
      <c r="K65" s="10"/>
      <c r="L65" s="10"/>
      <c r="M65" s="39"/>
    </row>
    <row r="66" spans="1:13" ht="29.4" customHeight="1" x14ac:dyDescent="0.25">
      <c r="A66" s="12">
        <v>604</v>
      </c>
      <c r="B66" s="89" t="s">
        <v>20</v>
      </c>
      <c r="C66" s="7" t="s">
        <v>116</v>
      </c>
      <c r="D66" s="13" t="s">
        <v>74</v>
      </c>
      <c r="E66" s="68">
        <v>58000</v>
      </c>
      <c r="F66" s="68"/>
      <c r="G66" s="33">
        <f t="shared" si="11"/>
        <v>3550</v>
      </c>
      <c r="H66" s="68">
        <v>3550</v>
      </c>
      <c r="I66" s="5"/>
      <c r="J66" s="10"/>
      <c r="K66" s="10"/>
      <c r="L66" s="10"/>
      <c r="M66" s="39"/>
    </row>
    <row r="67" spans="1:13" ht="29.4" customHeight="1" x14ac:dyDescent="0.25">
      <c r="A67" s="12">
        <v>619</v>
      </c>
      <c r="B67" s="12"/>
      <c r="C67" s="22" t="s">
        <v>79</v>
      </c>
      <c r="D67" s="13" t="s">
        <v>70</v>
      </c>
      <c r="E67" s="121">
        <v>30000</v>
      </c>
      <c r="F67" s="4"/>
      <c r="G67" s="107">
        <f>H67+I67+J67+K67+M67</f>
        <v>30000</v>
      </c>
      <c r="H67" s="4">
        <v>30000</v>
      </c>
      <c r="I67" s="5"/>
      <c r="J67" s="10"/>
      <c r="K67" s="10"/>
      <c r="L67" s="10"/>
      <c r="M67" s="39"/>
    </row>
    <row r="68" spans="1:13" ht="32.4" customHeight="1" x14ac:dyDescent="0.25">
      <c r="A68" s="2">
        <v>623</v>
      </c>
      <c r="B68" s="29" t="s">
        <v>20</v>
      </c>
      <c r="C68" s="72" t="s">
        <v>53</v>
      </c>
      <c r="D68" s="87" t="s">
        <v>14</v>
      </c>
      <c r="E68" s="4">
        <v>85000</v>
      </c>
      <c r="F68" s="4"/>
      <c r="G68" s="33">
        <f t="shared" si="11"/>
        <v>1000</v>
      </c>
      <c r="H68" s="5"/>
      <c r="I68" s="5"/>
      <c r="J68" s="10">
        <v>1000</v>
      </c>
      <c r="K68" s="10"/>
      <c r="L68" s="10"/>
      <c r="M68" s="40"/>
    </row>
    <row r="69" spans="1:13" s="54" customFormat="1" ht="35.25" customHeight="1" x14ac:dyDescent="0.25">
      <c r="A69" s="2">
        <v>622</v>
      </c>
      <c r="B69" s="29" t="s">
        <v>19</v>
      </c>
      <c r="C69" s="20" t="s">
        <v>117</v>
      </c>
      <c r="D69" s="87" t="s">
        <v>84</v>
      </c>
      <c r="E69" s="18">
        <v>35000</v>
      </c>
      <c r="F69" s="4"/>
      <c r="G69" s="33">
        <f t="shared" si="11"/>
        <v>4500</v>
      </c>
      <c r="H69" s="4">
        <v>4500</v>
      </c>
      <c r="I69" s="5"/>
      <c r="J69" s="18">
        <f>1521-1521</f>
        <v>0</v>
      </c>
      <c r="K69" s="10"/>
      <c r="L69" s="10"/>
      <c r="M69" s="39"/>
    </row>
    <row r="70" spans="1:13" s="54" customFormat="1" ht="35.25" customHeight="1" x14ac:dyDescent="0.3">
      <c r="A70" s="57"/>
      <c r="B70" s="61"/>
      <c r="C70" s="34" t="s">
        <v>23</v>
      </c>
      <c r="D70" s="34"/>
      <c r="E70" s="11">
        <f>E71</f>
        <v>96000</v>
      </c>
      <c r="F70" s="11">
        <f t="shared" ref="F70:M70" si="12">SUM(F71)</f>
        <v>0</v>
      </c>
      <c r="G70" s="106">
        <f t="shared" si="12"/>
        <v>15000</v>
      </c>
      <c r="H70" s="11">
        <f t="shared" si="12"/>
        <v>15000</v>
      </c>
      <c r="I70" s="59">
        <f t="shared" si="12"/>
        <v>0</v>
      </c>
      <c r="J70" s="11">
        <f t="shared" si="12"/>
        <v>0</v>
      </c>
      <c r="K70" s="11">
        <f t="shared" si="12"/>
        <v>0</v>
      </c>
      <c r="L70" s="11"/>
      <c r="M70" s="11">
        <f t="shared" si="12"/>
        <v>0</v>
      </c>
    </row>
    <row r="71" spans="1:13" s="54" customFormat="1" ht="46.2" customHeight="1" x14ac:dyDescent="0.25">
      <c r="A71" s="12">
        <v>714</v>
      </c>
      <c r="B71" s="89" t="s">
        <v>20</v>
      </c>
      <c r="C71" s="7" t="s">
        <v>118</v>
      </c>
      <c r="D71" s="13" t="s">
        <v>74</v>
      </c>
      <c r="E71" s="68">
        <v>96000</v>
      </c>
      <c r="F71" s="68"/>
      <c r="G71" s="33">
        <f t="shared" ref="G71" si="13">H71+J71+K71+M71</f>
        <v>15000</v>
      </c>
      <c r="H71" s="68">
        <v>15000</v>
      </c>
      <c r="I71" s="5"/>
      <c r="J71" s="18"/>
      <c r="K71" s="10"/>
      <c r="L71" s="10"/>
      <c r="M71" s="39"/>
    </row>
    <row r="72" spans="1:13" s="54" customFormat="1" ht="22.8" x14ac:dyDescent="0.3">
      <c r="A72" s="55"/>
      <c r="B72" s="47"/>
      <c r="C72" s="24" t="s">
        <v>22</v>
      </c>
      <c r="D72" s="56"/>
      <c r="E72" s="97">
        <f>E73</f>
        <v>26864</v>
      </c>
      <c r="F72" s="21">
        <f t="shared" ref="F72:M72" si="14">F73</f>
        <v>0</v>
      </c>
      <c r="G72" s="21">
        <f t="shared" si="14"/>
        <v>26864</v>
      </c>
      <c r="H72" s="21">
        <f t="shared" si="14"/>
        <v>0</v>
      </c>
      <c r="I72" s="21">
        <f t="shared" si="14"/>
        <v>26864</v>
      </c>
      <c r="J72" s="21">
        <f t="shared" si="14"/>
        <v>0</v>
      </c>
      <c r="K72" s="21">
        <f t="shared" si="14"/>
        <v>0</v>
      </c>
      <c r="L72" s="21"/>
      <c r="M72" s="21">
        <f t="shared" si="14"/>
        <v>0</v>
      </c>
    </row>
    <row r="73" spans="1:13" s="54" customFormat="1" ht="24" x14ac:dyDescent="0.3">
      <c r="A73" s="57"/>
      <c r="B73" s="61"/>
      <c r="C73" s="34" t="s">
        <v>23</v>
      </c>
      <c r="D73" s="34"/>
      <c r="E73" s="11">
        <f>E74</f>
        <v>26864</v>
      </c>
      <c r="F73" s="11">
        <f t="shared" ref="F73:M73" si="15">SUM(F74)</f>
        <v>0</v>
      </c>
      <c r="G73" s="11">
        <f t="shared" si="15"/>
        <v>26864</v>
      </c>
      <c r="H73" s="11">
        <f t="shared" si="15"/>
        <v>0</v>
      </c>
      <c r="I73" s="59">
        <f t="shared" si="15"/>
        <v>26864</v>
      </c>
      <c r="J73" s="11">
        <f t="shared" si="15"/>
        <v>0</v>
      </c>
      <c r="K73" s="11">
        <f t="shared" si="15"/>
        <v>0</v>
      </c>
      <c r="L73" s="11"/>
      <c r="M73" s="11">
        <f t="shared" si="15"/>
        <v>0</v>
      </c>
    </row>
    <row r="74" spans="1:13" s="54" customFormat="1" ht="24" x14ac:dyDescent="0.25">
      <c r="A74" s="148">
        <v>738</v>
      </c>
      <c r="B74" s="148" t="s">
        <v>24</v>
      </c>
      <c r="C74" s="7" t="s">
        <v>25</v>
      </c>
      <c r="D74" s="62" t="s">
        <v>71</v>
      </c>
      <c r="E74" s="98">
        <v>26864</v>
      </c>
      <c r="F74" s="25"/>
      <c r="G74" s="59">
        <f>SUM(H74:K74)</f>
        <v>26864</v>
      </c>
      <c r="H74" s="17"/>
      <c r="I74" s="8">
        <v>26864</v>
      </c>
      <c r="J74" s="8"/>
      <c r="K74" s="8"/>
      <c r="L74" s="8"/>
      <c r="M74" s="60"/>
    </row>
    <row r="75" spans="1:13" ht="15" customHeight="1" x14ac:dyDescent="0.3">
      <c r="A75" s="24"/>
      <c r="B75" s="35"/>
      <c r="C75" s="24" t="s">
        <v>26</v>
      </c>
      <c r="D75" s="24"/>
      <c r="E75" s="21">
        <f>E76</f>
        <v>280</v>
      </c>
      <c r="F75" s="21">
        <f t="shared" ref="F75:M76" si="16">F76</f>
        <v>0</v>
      </c>
      <c r="G75" s="21">
        <f t="shared" si="16"/>
        <v>280</v>
      </c>
      <c r="H75" s="21">
        <f t="shared" si="16"/>
        <v>0</v>
      </c>
      <c r="I75" s="21">
        <f t="shared" si="16"/>
        <v>280</v>
      </c>
      <c r="J75" s="21">
        <f t="shared" si="16"/>
        <v>0</v>
      </c>
      <c r="K75" s="21">
        <f t="shared" si="16"/>
        <v>0</v>
      </c>
      <c r="L75" s="21"/>
      <c r="M75" s="21">
        <f t="shared" si="16"/>
        <v>0</v>
      </c>
    </row>
    <row r="76" spans="1:13" ht="16.5" customHeight="1" x14ac:dyDescent="0.25">
      <c r="A76" s="61"/>
      <c r="B76" s="61"/>
      <c r="C76" s="34" t="s">
        <v>27</v>
      </c>
      <c r="D76" s="34"/>
      <c r="E76" s="11">
        <f>E77</f>
        <v>280</v>
      </c>
      <c r="F76" s="26">
        <f>F77</f>
        <v>0</v>
      </c>
      <c r="G76" s="59">
        <f>SUM(H76:K76)</f>
        <v>280</v>
      </c>
      <c r="H76" s="26">
        <f t="shared" si="16"/>
        <v>0</v>
      </c>
      <c r="I76" s="26">
        <f t="shared" si="16"/>
        <v>280</v>
      </c>
      <c r="J76" s="26">
        <f t="shared" si="16"/>
        <v>0</v>
      </c>
      <c r="K76" s="26">
        <f t="shared" si="16"/>
        <v>0</v>
      </c>
      <c r="L76" s="26"/>
      <c r="M76" s="26">
        <f t="shared" si="16"/>
        <v>0</v>
      </c>
    </row>
    <row r="77" spans="1:13" ht="28.5" customHeight="1" x14ac:dyDescent="0.25">
      <c r="A77" s="148">
        <v>606</v>
      </c>
      <c r="B77" s="148" t="s">
        <v>62</v>
      </c>
      <c r="C77" s="7" t="s">
        <v>96</v>
      </c>
      <c r="D77" s="3" t="s">
        <v>70</v>
      </c>
      <c r="E77" s="3">
        <v>280</v>
      </c>
      <c r="F77" s="25"/>
      <c r="G77" s="63"/>
      <c r="H77" s="7"/>
      <c r="I77" s="7">
        <v>280</v>
      </c>
      <c r="J77" s="7"/>
      <c r="K77" s="7"/>
      <c r="L77" s="7"/>
      <c r="M77" s="7"/>
    </row>
    <row r="78" spans="1:13" ht="10.5" customHeight="1" x14ac:dyDescent="0.3">
      <c r="A78" s="64"/>
      <c r="B78" s="65"/>
      <c r="C78" s="27"/>
      <c r="D78" s="66"/>
      <c r="E78" s="66"/>
      <c r="F78" s="27"/>
      <c r="G78" s="27"/>
      <c r="H78" s="27"/>
      <c r="I78" s="27"/>
      <c r="J78" s="27"/>
      <c r="K78" s="27"/>
      <c r="L78" s="27"/>
      <c r="M78" s="27"/>
    </row>
    <row r="79" spans="1:13" ht="10.5" customHeight="1" x14ac:dyDescent="0.3">
      <c r="A79" s="64"/>
      <c r="B79" s="65"/>
      <c r="C79" s="27"/>
      <c r="D79" s="66"/>
      <c r="E79" s="66"/>
      <c r="F79" s="27"/>
      <c r="G79" s="27"/>
      <c r="H79" s="27"/>
      <c r="I79" s="27"/>
      <c r="J79" s="27"/>
      <c r="K79" s="27"/>
      <c r="L79" s="27"/>
      <c r="M79" s="27"/>
    </row>
    <row r="80" spans="1:13" ht="10.5" customHeight="1" x14ac:dyDescent="0.3">
      <c r="A80" s="64"/>
      <c r="B80" s="65"/>
      <c r="C80" s="27"/>
      <c r="D80" s="66"/>
      <c r="E80" s="66"/>
      <c r="F80" s="27"/>
      <c r="G80" s="27"/>
      <c r="H80" s="27"/>
      <c r="I80" s="27"/>
      <c r="J80" s="27"/>
      <c r="K80" s="27"/>
      <c r="L80" s="27"/>
      <c r="M80" s="27"/>
    </row>
    <row r="81" spans="1:13" x14ac:dyDescent="0.3">
      <c r="A81" s="64"/>
      <c r="B81" s="65"/>
      <c r="C81" s="27"/>
      <c r="D81" s="66"/>
      <c r="E81" s="66"/>
      <c r="F81" s="27"/>
      <c r="G81" s="27"/>
      <c r="H81" s="27"/>
      <c r="I81" s="27"/>
      <c r="J81" s="27"/>
      <c r="K81" s="27"/>
      <c r="L81" s="27"/>
      <c r="M81" s="27"/>
    </row>
    <row r="82" spans="1:13" x14ac:dyDescent="0.3">
      <c r="A82" s="64"/>
      <c r="B82" s="65"/>
      <c r="C82" s="27"/>
      <c r="D82" s="66"/>
      <c r="E82" s="66"/>
      <c r="F82" s="27"/>
      <c r="G82" s="27"/>
      <c r="H82" s="27"/>
      <c r="I82" s="27"/>
      <c r="J82" s="27"/>
      <c r="K82" s="27"/>
      <c r="L82" s="27"/>
      <c r="M82" s="27"/>
    </row>
    <row r="83" spans="1:13" ht="17.25" customHeight="1" x14ac:dyDescent="0.3">
      <c r="C83" s="41" t="s">
        <v>75</v>
      </c>
      <c r="G83" s="241"/>
      <c r="H83" s="241"/>
      <c r="I83" s="241"/>
      <c r="J83" s="241"/>
      <c r="K83" s="241"/>
      <c r="L83" s="143"/>
    </row>
    <row r="84" spans="1:13" ht="17.25" customHeight="1" x14ac:dyDescent="0.3">
      <c r="G84" s="143"/>
      <c r="H84" s="143"/>
      <c r="I84" s="143"/>
      <c r="J84" s="143"/>
      <c r="K84" s="143"/>
      <c r="L84" s="143"/>
    </row>
    <row r="85" spans="1:13" x14ac:dyDescent="0.3">
      <c r="A85" s="241" t="s">
        <v>43</v>
      </c>
      <c r="B85" s="241"/>
      <c r="C85" s="241" t="s">
        <v>44</v>
      </c>
      <c r="D85" s="241"/>
      <c r="E85" s="241"/>
      <c r="F85" s="241"/>
      <c r="H85" s="237"/>
      <c r="I85" s="237"/>
      <c r="J85" s="237"/>
      <c r="K85" s="237"/>
      <c r="L85" s="141"/>
    </row>
    <row r="86" spans="1:13" x14ac:dyDescent="0.3">
      <c r="D86" s="237" t="s">
        <v>55</v>
      </c>
      <c r="E86" s="237"/>
      <c r="F86" s="143"/>
      <c r="G86" s="237" t="s">
        <v>45</v>
      </c>
      <c r="H86" s="237"/>
      <c r="I86" s="237"/>
      <c r="J86" s="237"/>
      <c r="K86" s="237"/>
      <c r="L86" s="141"/>
    </row>
    <row r="87" spans="1:13" x14ac:dyDescent="0.3">
      <c r="D87" s="237" t="s">
        <v>46</v>
      </c>
      <c r="E87" s="237"/>
      <c r="F87" s="237"/>
      <c r="H87" s="237" t="s">
        <v>57</v>
      </c>
      <c r="I87" s="237"/>
      <c r="J87" s="237"/>
      <c r="K87" s="237"/>
      <c r="L87" s="141"/>
    </row>
    <row r="89" spans="1:13" x14ac:dyDescent="0.3">
      <c r="G89" s="237"/>
      <c r="H89" s="237"/>
      <c r="I89" s="237"/>
      <c r="J89" s="237"/>
      <c r="K89" s="237"/>
      <c r="L89" s="141"/>
    </row>
    <row r="90" spans="1:13" x14ac:dyDescent="0.3">
      <c r="G90" s="237"/>
      <c r="H90" s="237"/>
      <c r="I90" s="237"/>
      <c r="J90" s="237"/>
      <c r="K90" s="237"/>
      <c r="L90" s="141"/>
    </row>
    <row r="91" spans="1:13" x14ac:dyDescent="0.3">
      <c r="G91" s="237"/>
      <c r="H91" s="237"/>
      <c r="I91" s="237"/>
      <c r="J91" s="237"/>
      <c r="K91" s="237"/>
      <c r="L91" s="141"/>
    </row>
    <row r="95" spans="1:13" x14ac:dyDescent="0.3">
      <c r="C95" s="41">
        <f>E9-F9-G9-' Справка- Прил.3 към ЗДБРБ'!D15</f>
        <v>529813</v>
      </c>
    </row>
  </sheetData>
  <mergeCells count="29">
    <mergeCell ref="J1:M1"/>
    <mergeCell ref="A2:K2"/>
    <mergeCell ref="A3:M3"/>
    <mergeCell ref="A4:K4"/>
    <mergeCell ref="A5:A7"/>
    <mergeCell ref="B5:B7"/>
    <mergeCell ref="C5:C7"/>
    <mergeCell ref="D5:D7"/>
    <mergeCell ref="E5:E7"/>
    <mergeCell ref="F5:F7"/>
    <mergeCell ref="G5:G7"/>
    <mergeCell ref="H5:M5"/>
    <mergeCell ref="H6:H7"/>
    <mergeCell ref="I6:I7"/>
    <mergeCell ref="J6:J7"/>
    <mergeCell ref="K6:K7"/>
    <mergeCell ref="L6:L7"/>
    <mergeCell ref="M6:M7"/>
    <mergeCell ref="G83:K83"/>
    <mergeCell ref="A85:B85"/>
    <mergeCell ref="C85:F85"/>
    <mergeCell ref="H85:K85"/>
    <mergeCell ref="G90:K90"/>
    <mergeCell ref="G91:K91"/>
    <mergeCell ref="D86:E86"/>
    <mergeCell ref="G86:K86"/>
    <mergeCell ref="D87:F87"/>
    <mergeCell ref="H87:K87"/>
    <mergeCell ref="G89:K8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tabSelected="1" view="pageBreakPreview" zoomScaleNormal="130" zoomScaleSheetLayoutView="100" workbookViewId="0">
      <selection activeCell="N5" sqref="N5:N7"/>
    </sheetView>
  </sheetViews>
  <sheetFormatPr defaultRowHeight="12" x14ac:dyDescent="0.3"/>
  <cols>
    <col min="1" max="1" width="4.33203125" style="41" customWidth="1"/>
    <col min="2" max="2" width="4.5546875" style="42" customWidth="1"/>
    <col min="3" max="3" width="26.33203125" style="41" customWidth="1"/>
    <col min="4" max="4" width="4.88671875" style="108" customWidth="1"/>
    <col min="5" max="5" width="9.44140625" style="41" customWidth="1"/>
    <col min="6" max="6" width="7.6640625" style="41" customWidth="1"/>
    <col min="7" max="7" width="6" style="41" customWidth="1"/>
    <col min="8" max="8" width="6.109375" style="54" customWidth="1"/>
    <col min="9" max="9" width="6.6640625" style="41" customWidth="1"/>
    <col min="10" max="11" width="5.6640625" style="41" customWidth="1"/>
    <col min="12" max="12" width="9.88671875" style="44" customWidth="1"/>
    <col min="13" max="13" width="8.44140625" style="41" customWidth="1"/>
    <col min="14" max="14" width="9.109375" style="41" customWidth="1"/>
    <col min="15" max="15" width="7.33203125" style="41" customWidth="1"/>
    <col min="16" max="16" width="6.5546875" style="41" customWidth="1"/>
    <col min="17" max="17" width="7.6640625" style="41" customWidth="1"/>
    <col min="18" max="19" width="7.109375" style="41" customWidth="1"/>
    <col min="20" max="20" width="5.88671875" style="41" customWidth="1"/>
    <col min="21" max="21" width="10" style="41" customWidth="1"/>
    <col min="22" max="231" width="9.109375" style="41"/>
    <col min="232" max="232" width="2.88671875" style="41" customWidth="1"/>
    <col min="233" max="233" width="3.5546875" style="41" customWidth="1"/>
    <col min="234" max="234" width="20.109375" style="41" customWidth="1"/>
    <col min="235" max="235" width="2.88671875" style="41" customWidth="1"/>
    <col min="236" max="236" width="8" style="41" customWidth="1"/>
    <col min="237" max="237" width="7.44140625" style="41" customWidth="1"/>
    <col min="238" max="238" width="6" style="41" bestFit="1" customWidth="1"/>
    <col min="239" max="239" width="6.33203125" style="41" customWidth="1"/>
    <col min="240" max="240" width="6" style="41" customWidth="1"/>
    <col min="241" max="241" width="8.33203125" style="41" customWidth="1"/>
    <col min="242" max="242" width="5.33203125" style="41" customWidth="1"/>
    <col min="243" max="243" width="8.109375" style="41" customWidth="1"/>
    <col min="244" max="244" width="6" style="41" customWidth="1"/>
    <col min="245" max="245" width="4" style="41" customWidth="1"/>
    <col min="246" max="246" width="9.109375" style="41" customWidth="1"/>
    <col min="247" max="247" width="7" style="41" customWidth="1"/>
    <col min="248" max="248" width="6" style="41" customWidth="1"/>
    <col min="249" max="249" width="6.33203125" style="41" customWidth="1"/>
    <col min="250" max="250" width="5.88671875" style="41" customWidth="1"/>
    <col min="251" max="251" width="7.88671875" style="41" customWidth="1"/>
    <col min="252" max="252" width="5.6640625" style="41" customWidth="1"/>
    <col min="253" max="254" width="6.6640625" style="41" customWidth="1"/>
    <col min="255" max="487" width="9.109375" style="41"/>
    <col min="488" max="488" width="2.88671875" style="41" customWidth="1"/>
    <col min="489" max="489" width="3.5546875" style="41" customWidth="1"/>
    <col min="490" max="490" width="20.109375" style="41" customWidth="1"/>
    <col min="491" max="491" width="2.88671875" style="41" customWidth="1"/>
    <col min="492" max="492" width="8" style="41" customWidth="1"/>
    <col min="493" max="493" width="7.44140625" style="41" customWidth="1"/>
    <col min="494" max="494" width="6" style="41" bestFit="1" customWidth="1"/>
    <col min="495" max="495" width="6.33203125" style="41" customWidth="1"/>
    <col min="496" max="496" width="6" style="41" customWidth="1"/>
    <col min="497" max="497" width="8.33203125" style="41" customWidth="1"/>
    <col min="498" max="498" width="5.33203125" style="41" customWidth="1"/>
    <col min="499" max="499" width="8.109375" style="41" customWidth="1"/>
    <col min="500" max="500" width="6" style="41" customWidth="1"/>
    <col min="501" max="501" width="4" style="41" customWidth="1"/>
    <col min="502" max="502" width="9.109375" style="41" customWidth="1"/>
    <col min="503" max="503" width="7" style="41" customWidth="1"/>
    <col min="504" max="504" width="6" style="41" customWidth="1"/>
    <col min="505" max="505" width="6.33203125" style="41" customWidth="1"/>
    <col min="506" max="506" width="5.88671875" style="41" customWidth="1"/>
    <col min="507" max="507" width="7.88671875" style="41" customWidth="1"/>
    <col min="508" max="508" width="5.6640625" style="41" customWidth="1"/>
    <col min="509" max="510" width="6.6640625" style="41" customWidth="1"/>
    <col min="511" max="743" width="9.109375" style="41"/>
    <col min="744" max="744" width="2.88671875" style="41" customWidth="1"/>
    <col min="745" max="745" width="3.5546875" style="41" customWidth="1"/>
    <col min="746" max="746" width="20.109375" style="41" customWidth="1"/>
    <col min="747" max="747" width="2.88671875" style="41" customWidth="1"/>
    <col min="748" max="748" width="8" style="41" customWidth="1"/>
    <col min="749" max="749" width="7.44140625" style="41" customWidth="1"/>
    <col min="750" max="750" width="6" style="41" bestFit="1" customWidth="1"/>
    <col min="751" max="751" width="6.33203125" style="41" customWidth="1"/>
    <col min="752" max="752" width="6" style="41" customWidth="1"/>
    <col min="753" max="753" width="8.33203125" style="41" customWidth="1"/>
    <col min="754" max="754" width="5.33203125" style="41" customWidth="1"/>
    <col min="755" max="755" width="8.109375" style="41" customWidth="1"/>
    <col min="756" max="756" width="6" style="41" customWidth="1"/>
    <col min="757" max="757" width="4" style="41" customWidth="1"/>
    <col min="758" max="758" width="9.109375" style="41" customWidth="1"/>
    <col min="759" max="759" width="7" style="41" customWidth="1"/>
    <col min="760" max="760" width="6" style="41" customWidth="1"/>
    <col min="761" max="761" width="6.33203125" style="41" customWidth="1"/>
    <col min="762" max="762" width="5.88671875" style="41" customWidth="1"/>
    <col min="763" max="763" width="7.88671875" style="41" customWidth="1"/>
    <col min="764" max="764" width="5.6640625" style="41" customWidth="1"/>
    <col min="765" max="766" width="6.6640625" style="41" customWidth="1"/>
    <col min="767" max="999" width="9.109375" style="41"/>
    <col min="1000" max="1000" width="2.88671875" style="41" customWidth="1"/>
    <col min="1001" max="1001" width="3.5546875" style="41" customWidth="1"/>
    <col min="1002" max="1002" width="20.109375" style="41" customWidth="1"/>
    <col min="1003" max="1003" width="2.88671875" style="41" customWidth="1"/>
    <col min="1004" max="1004" width="8" style="41" customWidth="1"/>
    <col min="1005" max="1005" width="7.44140625" style="41" customWidth="1"/>
    <col min="1006" max="1006" width="6" style="41" bestFit="1" customWidth="1"/>
    <col min="1007" max="1007" width="6.33203125" style="41" customWidth="1"/>
    <col min="1008" max="1008" width="6" style="41" customWidth="1"/>
    <col min="1009" max="1009" width="8.33203125" style="41" customWidth="1"/>
    <col min="1010" max="1010" width="5.33203125" style="41" customWidth="1"/>
    <col min="1011" max="1011" width="8.109375" style="41" customWidth="1"/>
    <col min="1012" max="1012" width="6" style="41" customWidth="1"/>
    <col min="1013" max="1013" width="4" style="41" customWidth="1"/>
    <col min="1014" max="1014" width="9.109375" style="41" customWidth="1"/>
    <col min="1015" max="1015" width="7" style="41" customWidth="1"/>
    <col min="1016" max="1016" width="6" style="41" customWidth="1"/>
    <col min="1017" max="1017" width="6.33203125" style="41" customWidth="1"/>
    <col min="1018" max="1018" width="5.88671875" style="41" customWidth="1"/>
    <col min="1019" max="1019" width="7.88671875" style="41" customWidth="1"/>
    <col min="1020" max="1020" width="5.6640625" style="41" customWidth="1"/>
    <col min="1021" max="1022" width="6.6640625" style="41" customWidth="1"/>
    <col min="1023" max="1255" width="9.109375" style="41"/>
    <col min="1256" max="1256" width="2.88671875" style="41" customWidth="1"/>
    <col min="1257" max="1257" width="3.5546875" style="41" customWidth="1"/>
    <col min="1258" max="1258" width="20.109375" style="41" customWidth="1"/>
    <col min="1259" max="1259" width="2.88671875" style="41" customWidth="1"/>
    <col min="1260" max="1260" width="8" style="41" customWidth="1"/>
    <col min="1261" max="1261" width="7.44140625" style="41" customWidth="1"/>
    <col min="1262" max="1262" width="6" style="41" bestFit="1" customWidth="1"/>
    <col min="1263" max="1263" width="6.33203125" style="41" customWidth="1"/>
    <col min="1264" max="1264" width="6" style="41" customWidth="1"/>
    <col min="1265" max="1265" width="8.33203125" style="41" customWidth="1"/>
    <col min="1266" max="1266" width="5.33203125" style="41" customWidth="1"/>
    <col min="1267" max="1267" width="8.109375" style="41" customWidth="1"/>
    <col min="1268" max="1268" width="6" style="41" customWidth="1"/>
    <col min="1269" max="1269" width="4" style="41" customWidth="1"/>
    <col min="1270" max="1270" width="9.109375" style="41" customWidth="1"/>
    <col min="1271" max="1271" width="7" style="41" customWidth="1"/>
    <col min="1272" max="1272" width="6" style="41" customWidth="1"/>
    <col min="1273" max="1273" width="6.33203125" style="41" customWidth="1"/>
    <col min="1274" max="1274" width="5.88671875" style="41" customWidth="1"/>
    <col min="1275" max="1275" width="7.88671875" style="41" customWidth="1"/>
    <col min="1276" max="1276" width="5.6640625" style="41" customWidth="1"/>
    <col min="1277" max="1278" width="6.6640625" style="41" customWidth="1"/>
    <col min="1279" max="1511" width="9.109375" style="41"/>
    <col min="1512" max="1512" width="2.88671875" style="41" customWidth="1"/>
    <col min="1513" max="1513" width="3.5546875" style="41" customWidth="1"/>
    <col min="1514" max="1514" width="20.109375" style="41" customWidth="1"/>
    <col min="1515" max="1515" width="2.88671875" style="41" customWidth="1"/>
    <col min="1516" max="1516" width="8" style="41" customWidth="1"/>
    <col min="1517" max="1517" width="7.44140625" style="41" customWidth="1"/>
    <col min="1518" max="1518" width="6" style="41" bestFit="1" customWidth="1"/>
    <col min="1519" max="1519" width="6.33203125" style="41" customWidth="1"/>
    <col min="1520" max="1520" width="6" style="41" customWidth="1"/>
    <col min="1521" max="1521" width="8.33203125" style="41" customWidth="1"/>
    <col min="1522" max="1522" width="5.33203125" style="41" customWidth="1"/>
    <col min="1523" max="1523" width="8.109375" style="41" customWidth="1"/>
    <col min="1524" max="1524" width="6" style="41" customWidth="1"/>
    <col min="1525" max="1525" width="4" style="41" customWidth="1"/>
    <col min="1526" max="1526" width="9.109375" style="41" customWidth="1"/>
    <col min="1527" max="1527" width="7" style="41" customWidth="1"/>
    <col min="1528" max="1528" width="6" style="41" customWidth="1"/>
    <col min="1529" max="1529" width="6.33203125" style="41" customWidth="1"/>
    <col min="1530" max="1530" width="5.88671875" style="41" customWidth="1"/>
    <col min="1531" max="1531" width="7.88671875" style="41" customWidth="1"/>
    <col min="1532" max="1532" width="5.6640625" style="41" customWidth="1"/>
    <col min="1533" max="1534" width="6.6640625" style="41" customWidth="1"/>
    <col min="1535" max="1767" width="9.109375" style="41"/>
    <col min="1768" max="1768" width="2.88671875" style="41" customWidth="1"/>
    <col min="1769" max="1769" width="3.5546875" style="41" customWidth="1"/>
    <col min="1770" max="1770" width="20.109375" style="41" customWidth="1"/>
    <col min="1771" max="1771" width="2.88671875" style="41" customWidth="1"/>
    <col min="1772" max="1772" width="8" style="41" customWidth="1"/>
    <col min="1773" max="1773" width="7.44140625" style="41" customWidth="1"/>
    <col min="1774" max="1774" width="6" style="41" bestFit="1" customWidth="1"/>
    <col min="1775" max="1775" width="6.33203125" style="41" customWidth="1"/>
    <col min="1776" max="1776" width="6" style="41" customWidth="1"/>
    <col min="1777" max="1777" width="8.33203125" style="41" customWidth="1"/>
    <col min="1778" max="1778" width="5.33203125" style="41" customWidth="1"/>
    <col min="1779" max="1779" width="8.109375" style="41" customWidth="1"/>
    <col min="1780" max="1780" width="6" style="41" customWidth="1"/>
    <col min="1781" max="1781" width="4" style="41" customWidth="1"/>
    <col min="1782" max="1782" width="9.109375" style="41" customWidth="1"/>
    <col min="1783" max="1783" width="7" style="41" customWidth="1"/>
    <col min="1784" max="1784" width="6" style="41" customWidth="1"/>
    <col min="1785" max="1785" width="6.33203125" style="41" customWidth="1"/>
    <col min="1786" max="1786" width="5.88671875" style="41" customWidth="1"/>
    <col min="1787" max="1787" width="7.88671875" style="41" customWidth="1"/>
    <col min="1788" max="1788" width="5.6640625" style="41" customWidth="1"/>
    <col min="1789" max="1790" width="6.6640625" style="41" customWidth="1"/>
    <col min="1791" max="2023" width="9.109375" style="41"/>
    <col min="2024" max="2024" width="2.88671875" style="41" customWidth="1"/>
    <col min="2025" max="2025" width="3.5546875" style="41" customWidth="1"/>
    <col min="2026" max="2026" width="20.109375" style="41" customWidth="1"/>
    <col min="2027" max="2027" width="2.88671875" style="41" customWidth="1"/>
    <col min="2028" max="2028" width="8" style="41" customWidth="1"/>
    <col min="2029" max="2029" width="7.44140625" style="41" customWidth="1"/>
    <col min="2030" max="2030" width="6" style="41" bestFit="1" customWidth="1"/>
    <col min="2031" max="2031" width="6.33203125" style="41" customWidth="1"/>
    <col min="2032" max="2032" width="6" style="41" customWidth="1"/>
    <col min="2033" max="2033" width="8.33203125" style="41" customWidth="1"/>
    <col min="2034" max="2034" width="5.33203125" style="41" customWidth="1"/>
    <col min="2035" max="2035" width="8.109375" style="41" customWidth="1"/>
    <col min="2036" max="2036" width="6" style="41" customWidth="1"/>
    <col min="2037" max="2037" width="4" style="41" customWidth="1"/>
    <col min="2038" max="2038" width="9.109375" style="41" customWidth="1"/>
    <col min="2039" max="2039" width="7" style="41" customWidth="1"/>
    <col min="2040" max="2040" width="6" style="41" customWidth="1"/>
    <col min="2041" max="2041" width="6.33203125" style="41" customWidth="1"/>
    <col min="2042" max="2042" width="5.88671875" style="41" customWidth="1"/>
    <col min="2043" max="2043" width="7.88671875" style="41" customWidth="1"/>
    <col min="2044" max="2044" width="5.6640625" style="41" customWidth="1"/>
    <col min="2045" max="2046" width="6.6640625" style="41" customWidth="1"/>
    <col min="2047" max="2279" width="9.109375" style="41"/>
    <col min="2280" max="2280" width="2.88671875" style="41" customWidth="1"/>
    <col min="2281" max="2281" width="3.5546875" style="41" customWidth="1"/>
    <col min="2282" max="2282" width="20.109375" style="41" customWidth="1"/>
    <col min="2283" max="2283" width="2.88671875" style="41" customWidth="1"/>
    <col min="2284" max="2284" width="8" style="41" customWidth="1"/>
    <col min="2285" max="2285" width="7.44140625" style="41" customWidth="1"/>
    <col min="2286" max="2286" width="6" style="41" bestFit="1" customWidth="1"/>
    <col min="2287" max="2287" width="6.33203125" style="41" customWidth="1"/>
    <col min="2288" max="2288" width="6" style="41" customWidth="1"/>
    <col min="2289" max="2289" width="8.33203125" style="41" customWidth="1"/>
    <col min="2290" max="2290" width="5.33203125" style="41" customWidth="1"/>
    <col min="2291" max="2291" width="8.109375" style="41" customWidth="1"/>
    <col min="2292" max="2292" width="6" style="41" customWidth="1"/>
    <col min="2293" max="2293" width="4" style="41" customWidth="1"/>
    <col min="2294" max="2294" width="9.109375" style="41" customWidth="1"/>
    <col min="2295" max="2295" width="7" style="41" customWidth="1"/>
    <col min="2296" max="2296" width="6" style="41" customWidth="1"/>
    <col min="2297" max="2297" width="6.33203125" style="41" customWidth="1"/>
    <col min="2298" max="2298" width="5.88671875" style="41" customWidth="1"/>
    <col min="2299" max="2299" width="7.88671875" style="41" customWidth="1"/>
    <col min="2300" max="2300" width="5.6640625" style="41" customWidth="1"/>
    <col min="2301" max="2302" width="6.6640625" style="41" customWidth="1"/>
    <col min="2303" max="2535" width="9.109375" style="41"/>
    <col min="2536" max="2536" width="2.88671875" style="41" customWidth="1"/>
    <col min="2537" max="2537" width="3.5546875" style="41" customWidth="1"/>
    <col min="2538" max="2538" width="20.109375" style="41" customWidth="1"/>
    <col min="2539" max="2539" width="2.88671875" style="41" customWidth="1"/>
    <col min="2540" max="2540" width="8" style="41" customWidth="1"/>
    <col min="2541" max="2541" width="7.44140625" style="41" customWidth="1"/>
    <col min="2542" max="2542" width="6" style="41" bestFit="1" customWidth="1"/>
    <col min="2543" max="2543" width="6.33203125" style="41" customWidth="1"/>
    <col min="2544" max="2544" width="6" style="41" customWidth="1"/>
    <col min="2545" max="2545" width="8.33203125" style="41" customWidth="1"/>
    <col min="2546" max="2546" width="5.33203125" style="41" customWidth="1"/>
    <col min="2547" max="2547" width="8.109375" style="41" customWidth="1"/>
    <col min="2548" max="2548" width="6" style="41" customWidth="1"/>
    <col min="2549" max="2549" width="4" style="41" customWidth="1"/>
    <col min="2550" max="2550" width="9.109375" style="41" customWidth="1"/>
    <col min="2551" max="2551" width="7" style="41" customWidth="1"/>
    <col min="2552" max="2552" width="6" style="41" customWidth="1"/>
    <col min="2553" max="2553" width="6.33203125" style="41" customWidth="1"/>
    <col min="2554" max="2554" width="5.88671875" style="41" customWidth="1"/>
    <col min="2555" max="2555" width="7.88671875" style="41" customWidth="1"/>
    <col min="2556" max="2556" width="5.6640625" style="41" customWidth="1"/>
    <col min="2557" max="2558" width="6.6640625" style="41" customWidth="1"/>
    <col min="2559" max="2791" width="9.109375" style="41"/>
    <col min="2792" max="2792" width="2.88671875" style="41" customWidth="1"/>
    <col min="2793" max="2793" width="3.5546875" style="41" customWidth="1"/>
    <col min="2794" max="2794" width="20.109375" style="41" customWidth="1"/>
    <col min="2795" max="2795" width="2.88671875" style="41" customWidth="1"/>
    <col min="2796" max="2796" width="8" style="41" customWidth="1"/>
    <col min="2797" max="2797" width="7.44140625" style="41" customWidth="1"/>
    <col min="2798" max="2798" width="6" style="41" bestFit="1" customWidth="1"/>
    <col min="2799" max="2799" width="6.33203125" style="41" customWidth="1"/>
    <col min="2800" max="2800" width="6" style="41" customWidth="1"/>
    <col min="2801" max="2801" width="8.33203125" style="41" customWidth="1"/>
    <col min="2802" max="2802" width="5.33203125" style="41" customWidth="1"/>
    <col min="2803" max="2803" width="8.109375" style="41" customWidth="1"/>
    <col min="2804" max="2804" width="6" style="41" customWidth="1"/>
    <col min="2805" max="2805" width="4" style="41" customWidth="1"/>
    <col min="2806" max="2806" width="9.109375" style="41" customWidth="1"/>
    <col min="2807" max="2807" width="7" style="41" customWidth="1"/>
    <col min="2808" max="2808" width="6" style="41" customWidth="1"/>
    <col min="2809" max="2809" width="6.33203125" style="41" customWidth="1"/>
    <col min="2810" max="2810" width="5.88671875" style="41" customWidth="1"/>
    <col min="2811" max="2811" width="7.88671875" style="41" customWidth="1"/>
    <col min="2812" max="2812" width="5.6640625" style="41" customWidth="1"/>
    <col min="2813" max="2814" width="6.6640625" style="41" customWidth="1"/>
    <col min="2815" max="3047" width="9.109375" style="41"/>
    <col min="3048" max="3048" width="2.88671875" style="41" customWidth="1"/>
    <col min="3049" max="3049" width="3.5546875" style="41" customWidth="1"/>
    <col min="3050" max="3050" width="20.109375" style="41" customWidth="1"/>
    <col min="3051" max="3051" width="2.88671875" style="41" customWidth="1"/>
    <col min="3052" max="3052" width="8" style="41" customWidth="1"/>
    <col min="3053" max="3053" width="7.44140625" style="41" customWidth="1"/>
    <col min="3054" max="3054" width="6" style="41" bestFit="1" customWidth="1"/>
    <col min="3055" max="3055" width="6.33203125" style="41" customWidth="1"/>
    <col min="3056" max="3056" width="6" style="41" customWidth="1"/>
    <col min="3057" max="3057" width="8.33203125" style="41" customWidth="1"/>
    <col min="3058" max="3058" width="5.33203125" style="41" customWidth="1"/>
    <col min="3059" max="3059" width="8.109375" style="41" customWidth="1"/>
    <col min="3060" max="3060" width="6" style="41" customWidth="1"/>
    <col min="3061" max="3061" width="4" style="41" customWidth="1"/>
    <col min="3062" max="3062" width="9.109375" style="41" customWidth="1"/>
    <col min="3063" max="3063" width="7" style="41" customWidth="1"/>
    <col min="3064" max="3064" width="6" style="41" customWidth="1"/>
    <col min="3065" max="3065" width="6.33203125" style="41" customWidth="1"/>
    <col min="3066" max="3066" width="5.88671875" style="41" customWidth="1"/>
    <col min="3067" max="3067" width="7.88671875" style="41" customWidth="1"/>
    <col min="3068" max="3068" width="5.6640625" style="41" customWidth="1"/>
    <col min="3069" max="3070" width="6.6640625" style="41" customWidth="1"/>
    <col min="3071" max="3303" width="9.109375" style="41"/>
    <col min="3304" max="3304" width="2.88671875" style="41" customWidth="1"/>
    <col min="3305" max="3305" width="3.5546875" style="41" customWidth="1"/>
    <col min="3306" max="3306" width="20.109375" style="41" customWidth="1"/>
    <col min="3307" max="3307" width="2.88671875" style="41" customWidth="1"/>
    <col min="3308" max="3308" width="8" style="41" customWidth="1"/>
    <col min="3309" max="3309" width="7.44140625" style="41" customWidth="1"/>
    <col min="3310" max="3310" width="6" style="41" bestFit="1" customWidth="1"/>
    <col min="3311" max="3311" width="6.33203125" style="41" customWidth="1"/>
    <col min="3312" max="3312" width="6" style="41" customWidth="1"/>
    <col min="3313" max="3313" width="8.33203125" style="41" customWidth="1"/>
    <col min="3314" max="3314" width="5.33203125" style="41" customWidth="1"/>
    <col min="3315" max="3315" width="8.109375" style="41" customWidth="1"/>
    <col min="3316" max="3316" width="6" style="41" customWidth="1"/>
    <col min="3317" max="3317" width="4" style="41" customWidth="1"/>
    <col min="3318" max="3318" width="9.109375" style="41" customWidth="1"/>
    <col min="3319" max="3319" width="7" style="41" customWidth="1"/>
    <col min="3320" max="3320" width="6" style="41" customWidth="1"/>
    <col min="3321" max="3321" width="6.33203125" style="41" customWidth="1"/>
    <col min="3322" max="3322" width="5.88671875" style="41" customWidth="1"/>
    <col min="3323" max="3323" width="7.88671875" style="41" customWidth="1"/>
    <col min="3324" max="3324" width="5.6640625" style="41" customWidth="1"/>
    <col min="3325" max="3326" width="6.6640625" style="41" customWidth="1"/>
    <col min="3327" max="3559" width="9.109375" style="41"/>
    <col min="3560" max="3560" width="2.88671875" style="41" customWidth="1"/>
    <col min="3561" max="3561" width="3.5546875" style="41" customWidth="1"/>
    <col min="3562" max="3562" width="20.109375" style="41" customWidth="1"/>
    <col min="3563" max="3563" width="2.88671875" style="41" customWidth="1"/>
    <col min="3564" max="3564" width="8" style="41" customWidth="1"/>
    <col min="3565" max="3565" width="7.44140625" style="41" customWidth="1"/>
    <col min="3566" max="3566" width="6" style="41" bestFit="1" customWidth="1"/>
    <col min="3567" max="3567" width="6.33203125" style="41" customWidth="1"/>
    <col min="3568" max="3568" width="6" style="41" customWidth="1"/>
    <col min="3569" max="3569" width="8.33203125" style="41" customWidth="1"/>
    <col min="3570" max="3570" width="5.33203125" style="41" customWidth="1"/>
    <col min="3571" max="3571" width="8.109375" style="41" customWidth="1"/>
    <col min="3572" max="3572" width="6" style="41" customWidth="1"/>
    <col min="3573" max="3573" width="4" style="41" customWidth="1"/>
    <col min="3574" max="3574" width="9.109375" style="41" customWidth="1"/>
    <col min="3575" max="3575" width="7" style="41" customWidth="1"/>
    <col min="3576" max="3576" width="6" style="41" customWidth="1"/>
    <col min="3577" max="3577" width="6.33203125" style="41" customWidth="1"/>
    <col min="3578" max="3578" width="5.88671875" style="41" customWidth="1"/>
    <col min="3579" max="3579" width="7.88671875" style="41" customWidth="1"/>
    <col min="3580" max="3580" width="5.6640625" style="41" customWidth="1"/>
    <col min="3581" max="3582" width="6.6640625" style="41" customWidth="1"/>
    <col min="3583" max="3815" width="9.109375" style="41"/>
    <col min="3816" max="3816" width="2.88671875" style="41" customWidth="1"/>
    <col min="3817" max="3817" width="3.5546875" style="41" customWidth="1"/>
    <col min="3818" max="3818" width="20.109375" style="41" customWidth="1"/>
    <col min="3819" max="3819" width="2.88671875" style="41" customWidth="1"/>
    <col min="3820" max="3820" width="8" style="41" customWidth="1"/>
    <col min="3821" max="3821" width="7.44140625" style="41" customWidth="1"/>
    <col min="3822" max="3822" width="6" style="41" bestFit="1" customWidth="1"/>
    <col min="3823" max="3823" width="6.33203125" style="41" customWidth="1"/>
    <col min="3824" max="3824" width="6" style="41" customWidth="1"/>
    <col min="3825" max="3825" width="8.33203125" style="41" customWidth="1"/>
    <col min="3826" max="3826" width="5.33203125" style="41" customWidth="1"/>
    <col min="3827" max="3827" width="8.109375" style="41" customWidth="1"/>
    <col min="3828" max="3828" width="6" style="41" customWidth="1"/>
    <col min="3829" max="3829" width="4" style="41" customWidth="1"/>
    <col min="3830" max="3830" width="9.109375" style="41" customWidth="1"/>
    <col min="3831" max="3831" width="7" style="41" customWidth="1"/>
    <col min="3832" max="3832" width="6" style="41" customWidth="1"/>
    <col min="3833" max="3833" width="6.33203125" style="41" customWidth="1"/>
    <col min="3834" max="3834" width="5.88671875" style="41" customWidth="1"/>
    <col min="3835" max="3835" width="7.88671875" style="41" customWidth="1"/>
    <col min="3836" max="3836" width="5.6640625" style="41" customWidth="1"/>
    <col min="3837" max="3838" width="6.6640625" style="41" customWidth="1"/>
    <col min="3839" max="4071" width="9.109375" style="41"/>
    <col min="4072" max="4072" width="2.88671875" style="41" customWidth="1"/>
    <col min="4073" max="4073" width="3.5546875" style="41" customWidth="1"/>
    <col min="4074" max="4074" width="20.109375" style="41" customWidth="1"/>
    <col min="4075" max="4075" width="2.88671875" style="41" customWidth="1"/>
    <col min="4076" max="4076" width="8" style="41" customWidth="1"/>
    <col min="4077" max="4077" width="7.44140625" style="41" customWidth="1"/>
    <col min="4078" max="4078" width="6" style="41" bestFit="1" customWidth="1"/>
    <col min="4079" max="4079" width="6.33203125" style="41" customWidth="1"/>
    <col min="4080" max="4080" width="6" style="41" customWidth="1"/>
    <col min="4081" max="4081" width="8.33203125" style="41" customWidth="1"/>
    <col min="4082" max="4082" width="5.33203125" style="41" customWidth="1"/>
    <col min="4083" max="4083" width="8.109375" style="41" customWidth="1"/>
    <col min="4084" max="4084" width="6" style="41" customWidth="1"/>
    <col min="4085" max="4085" width="4" style="41" customWidth="1"/>
    <col min="4086" max="4086" width="9.109375" style="41" customWidth="1"/>
    <col min="4087" max="4087" width="7" style="41" customWidth="1"/>
    <col min="4088" max="4088" width="6" style="41" customWidth="1"/>
    <col min="4089" max="4089" width="6.33203125" style="41" customWidth="1"/>
    <col min="4090" max="4090" width="5.88671875" style="41" customWidth="1"/>
    <col min="4091" max="4091" width="7.88671875" style="41" customWidth="1"/>
    <col min="4092" max="4092" width="5.6640625" style="41" customWidth="1"/>
    <col min="4093" max="4094" width="6.6640625" style="41" customWidth="1"/>
    <col min="4095" max="4327" width="9.109375" style="41"/>
    <col min="4328" max="4328" width="2.88671875" style="41" customWidth="1"/>
    <col min="4329" max="4329" width="3.5546875" style="41" customWidth="1"/>
    <col min="4330" max="4330" width="20.109375" style="41" customWidth="1"/>
    <col min="4331" max="4331" width="2.88671875" style="41" customWidth="1"/>
    <col min="4332" max="4332" width="8" style="41" customWidth="1"/>
    <col min="4333" max="4333" width="7.44140625" style="41" customWidth="1"/>
    <col min="4334" max="4334" width="6" style="41" bestFit="1" customWidth="1"/>
    <col min="4335" max="4335" width="6.33203125" style="41" customWidth="1"/>
    <col min="4336" max="4336" width="6" style="41" customWidth="1"/>
    <col min="4337" max="4337" width="8.33203125" style="41" customWidth="1"/>
    <col min="4338" max="4338" width="5.33203125" style="41" customWidth="1"/>
    <col min="4339" max="4339" width="8.109375" style="41" customWidth="1"/>
    <col min="4340" max="4340" width="6" style="41" customWidth="1"/>
    <col min="4341" max="4341" width="4" style="41" customWidth="1"/>
    <col min="4342" max="4342" width="9.109375" style="41" customWidth="1"/>
    <col min="4343" max="4343" width="7" style="41" customWidth="1"/>
    <col min="4344" max="4344" width="6" style="41" customWidth="1"/>
    <col min="4345" max="4345" width="6.33203125" style="41" customWidth="1"/>
    <col min="4346" max="4346" width="5.88671875" style="41" customWidth="1"/>
    <col min="4347" max="4347" width="7.88671875" style="41" customWidth="1"/>
    <col min="4348" max="4348" width="5.6640625" style="41" customWidth="1"/>
    <col min="4349" max="4350" width="6.6640625" style="41" customWidth="1"/>
    <col min="4351" max="4583" width="9.109375" style="41"/>
    <col min="4584" max="4584" width="2.88671875" style="41" customWidth="1"/>
    <col min="4585" max="4585" width="3.5546875" style="41" customWidth="1"/>
    <col min="4586" max="4586" width="20.109375" style="41" customWidth="1"/>
    <col min="4587" max="4587" width="2.88671875" style="41" customWidth="1"/>
    <col min="4588" max="4588" width="8" style="41" customWidth="1"/>
    <col min="4589" max="4589" width="7.44140625" style="41" customWidth="1"/>
    <col min="4590" max="4590" width="6" style="41" bestFit="1" customWidth="1"/>
    <col min="4591" max="4591" width="6.33203125" style="41" customWidth="1"/>
    <col min="4592" max="4592" width="6" style="41" customWidth="1"/>
    <col min="4593" max="4593" width="8.33203125" style="41" customWidth="1"/>
    <col min="4594" max="4594" width="5.33203125" style="41" customWidth="1"/>
    <col min="4595" max="4595" width="8.109375" style="41" customWidth="1"/>
    <col min="4596" max="4596" width="6" style="41" customWidth="1"/>
    <col min="4597" max="4597" width="4" style="41" customWidth="1"/>
    <col min="4598" max="4598" width="9.109375" style="41" customWidth="1"/>
    <col min="4599" max="4599" width="7" style="41" customWidth="1"/>
    <col min="4600" max="4600" width="6" style="41" customWidth="1"/>
    <col min="4601" max="4601" width="6.33203125" style="41" customWidth="1"/>
    <col min="4602" max="4602" width="5.88671875" style="41" customWidth="1"/>
    <col min="4603" max="4603" width="7.88671875" style="41" customWidth="1"/>
    <col min="4604" max="4604" width="5.6640625" style="41" customWidth="1"/>
    <col min="4605" max="4606" width="6.6640625" style="41" customWidth="1"/>
    <col min="4607" max="4839" width="9.109375" style="41"/>
    <col min="4840" max="4840" width="2.88671875" style="41" customWidth="1"/>
    <col min="4841" max="4841" width="3.5546875" style="41" customWidth="1"/>
    <col min="4842" max="4842" width="20.109375" style="41" customWidth="1"/>
    <col min="4843" max="4843" width="2.88671875" style="41" customWidth="1"/>
    <col min="4844" max="4844" width="8" style="41" customWidth="1"/>
    <col min="4845" max="4845" width="7.44140625" style="41" customWidth="1"/>
    <col min="4846" max="4846" width="6" style="41" bestFit="1" customWidth="1"/>
    <col min="4847" max="4847" width="6.33203125" style="41" customWidth="1"/>
    <col min="4848" max="4848" width="6" style="41" customWidth="1"/>
    <col min="4849" max="4849" width="8.33203125" style="41" customWidth="1"/>
    <col min="4850" max="4850" width="5.33203125" style="41" customWidth="1"/>
    <col min="4851" max="4851" width="8.109375" style="41" customWidth="1"/>
    <col min="4852" max="4852" width="6" style="41" customWidth="1"/>
    <col min="4853" max="4853" width="4" style="41" customWidth="1"/>
    <col min="4854" max="4854" width="9.109375" style="41" customWidth="1"/>
    <col min="4855" max="4855" width="7" style="41" customWidth="1"/>
    <col min="4856" max="4856" width="6" style="41" customWidth="1"/>
    <col min="4857" max="4857" width="6.33203125" style="41" customWidth="1"/>
    <col min="4858" max="4858" width="5.88671875" style="41" customWidth="1"/>
    <col min="4859" max="4859" width="7.88671875" style="41" customWidth="1"/>
    <col min="4860" max="4860" width="5.6640625" style="41" customWidth="1"/>
    <col min="4861" max="4862" width="6.6640625" style="41" customWidth="1"/>
    <col min="4863" max="5095" width="9.109375" style="41"/>
    <col min="5096" max="5096" width="2.88671875" style="41" customWidth="1"/>
    <col min="5097" max="5097" width="3.5546875" style="41" customWidth="1"/>
    <col min="5098" max="5098" width="20.109375" style="41" customWidth="1"/>
    <col min="5099" max="5099" width="2.88671875" style="41" customWidth="1"/>
    <col min="5100" max="5100" width="8" style="41" customWidth="1"/>
    <col min="5101" max="5101" width="7.44140625" style="41" customWidth="1"/>
    <col min="5102" max="5102" width="6" style="41" bestFit="1" customWidth="1"/>
    <col min="5103" max="5103" width="6.33203125" style="41" customWidth="1"/>
    <col min="5104" max="5104" width="6" style="41" customWidth="1"/>
    <col min="5105" max="5105" width="8.33203125" style="41" customWidth="1"/>
    <col min="5106" max="5106" width="5.33203125" style="41" customWidth="1"/>
    <col min="5107" max="5107" width="8.109375" style="41" customWidth="1"/>
    <col min="5108" max="5108" width="6" style="41" customWidth="1"/>
    <col min="5109" max="5109" width="4" style="41" customWidth="1"/>
    <col min="5110" max="5110" width="9.109375" style="41" customWidth="1"/>
    <col min="5111" max="5111" width="7" style="41" customWidth="1"/>
    <col min="5112" max="5112" width="6" style="41" customWidth="1"/>
    <col min="5113" max="5113" width="6.33203125" style="41" customWidth="1"/>
    <col min="5114" max="5114" width="5.88671875" style="41" customWidth="1"/>
    <col min="5115" max="5115" width="7.88671875" style="41" customWidth="1"/>
    <col min="5116" max="5116" width="5.6640625" style="41" customWidth="1"/>
    <col min="5117" max="5118" width="6.6640625" style="41" customWidth="1"/>
    <col min="5119" max="5351" width="9.109375" style="41"/>
    <col min="5352" max="5352" width="2.88671875" style="41" customWidth="1"/>
    <col min="5353" max="5353" width="3.5546875" style="41" customWidth="1"/>
    <col min="5354" max="5354" width="20.109375" style="41" customWidth="1"/>
    <col min="5355" max="5355" width="2.88671875" style="41" customWidth="1"/>
    <col min="5356" max="5356" width="8" style="41" customWidth="1"/>
    <col min="5357" max="5357" width="7.44140625" style="41" customWidth="1"/>
    <col min="5358" max="5358" width="6" style="41" bestFit="1" customWidth="1"/>
    <col min="5359" max="5359" width="6.33203125" style="41" customWidth="1"/>
    <col min="5360" max="5360" width="6" style="41" customWidth="1"/>
    <col min="5361" max="5361" width="8.33203125" style="41" customWidth="1"/>
    <col min="5362" max="5362" width="5.33203125" style="41" customWidth="1"/>
    <col min="5363" max="5363" width="8.109375" style="41" customWidth="1"/>
    <col min="5364" max="5364" width="6" style="41" customWidth="1"/>
    <col min="5365" max="5365" width="4" style="41" customWidth="1"/>
    <col min="5366" max="5366" width="9.109375" style="41" customWidth="1"/>
    <col min="5367" max="5367" width="7" style="41" customWidth="1"/>
    <col min="5368" max="5368" width="6" style="41" customWidth="1"/>
    <col min="5369" max="5369" width="6.33203125" style="41" customWidth="1"/>
    <col min="5370" max="5370" width="5.88671875" style="41" customWidth="1"/>
    <col min="5371" max="5371" width="7.88671875" style="41" customWidth="1"/>
    <col min="5372" max="5372" width="5.6640625" style="41" customWidth="1"/>
    <col min="5373" max="5374" width="6.6640625" style="41" customWidth="1"/>
    <col min="5375" max="5607" width="9.109375" style="41"/>
    <col min="5608" max="5608" width="2.88671875" style="41" customWidth="1"/>
    <col min="5609" max="5609" width="3.5546875" style="41" customWidth="1"/>
    <col min="5610" max="5610" width="20.109375" style="41" customWidth="1"/>
    <col min="5611" max="5611" width="2.88671875" style="41" customWidth="1"/>
    <col min="5612" max="5612" width="8" style="41" customWidth="1"/>
    <col min="5613" max="5613" width="7.44140625" style="41" customWidth="1"/>
    <col min="5614" max="5614" width="6" style="41" bestFit="1" customWidth="1"/>
    <col min="5615" max="5615" width="6.33203125" style="41" customWidth="1"/>
    <col min="5616" max="5616" width="6" style="41" customWidth="1"/>
    <col min="5617" max="5617" width="8.33203125" style="41" customWidth="1"/>
    <col min="5618" max="5618" width="5.33203125" style="41" customWidth="1"/>
    <col min="5619" max="5619" width="8.109375" style="41" customWidth="1"/>
    <col min="5620" max="5620" width="6" style="41" customWidth="1"/>
    <col min="5621" max="5621" width="4" style="41" customWidth="1"/>
    <col min="5622" max="5622" width="9.109375" style="41" customWidth="1"/>
    <col min="5623" max="5623" width="7" style="41" customWidth="1"/>
    <col min="5624" max="5624" width="6" style="41" customWidth="1"/>
    <col min="5625" max="5625" width="6.33203125" style="41" customWidth="1"/>
    <col min="5626" max="5626" width="5.88671875" style="41" customWidth="1"/>
    <col min="5627" max="5627" width="7.88671875" style="41" customWidth="1"/>
    <col min="5628" max="5628" width="5.6640625" style="41" customWidth="1"/>
    <col min="5629" max="5630" width="6.6640625" style="41" customWidth="1"/>
    <col min="5631" max="5863" width="9.109375" style="41"/>
    <col min="5864" max="5864" width="2.88671875" style="41" customWidth="1"/>
    <col min="5865" max="5865" width="3.5546875" style="41" customWidth="1"/>
    <col min="5866" max="5866" width="20.109375" style="41" customWidth="1"/>
    <col min="5867" max="5867" width="2.88671875" style="41" customWidth="1"/>
    <col min="5868" max="5868" width="8" style="41" customWidth="1"/>
    <col min="5869" max="5869" width="7.44140625" style="41" customWidth="1"/>
    <col min="5870" max="5870" width="6" style="41" bestFit="1" customWidth="1"/>
    <col min="5871" max="5871" width="6.33203125" style="41" customWidth="1"/>
    <col min="5872" max="5872" width="6" style="41" customWidth="1"/>
    <col min="5873" max="5873" width="8.33203125" style="41" customWidth="1"/>
    <col min="5874" max="5874" width="5.33203125" style="41" customWidth="1"/>
    <col min="5875" max="5875" width="8.109375" style="41" customWidth="1"/>
    <col min="5876" max="5876" width="6" style="41" customWidth="1"/>
    <col min="5877" max="5877" width="4" style="41" customWidth="1"/>
    <col min="5878" max="5878" width="9.109375" style="41" customWidth="1"/>
    <col min="5879" max="5879" width="7" style="41" customWidth="1"/>
    <col min="5880" max="5880" width="6" style="41" customWidth="1"/>
    <col min="5881" max="5881" width="6.33203125" style="41" customWidth="1"/>
    <col min="5882" max="5882" width="5.88671875" style="41" customWidth="1"/>
    <col min="5883" max="5883" width="7.88671875" style="41" customWidth="1"/>
    <col min="5884" max="5884" width="5.6640625" style="41" customWidth="1"/>
    <col min="5885" max="5886" width="6.6640625" style="41" customWidth="1"/>
    <col min="5887" max="6119" width="9.109375" style="41"/>
    <col min="6120" max="6120" width="2.88671875" style="41" customWidth="1"/>
    <col min="6121" max="6121" width="3.5546875" style="41" customWidth="1"/>
    <col min="6122" max="6122" width="20.109375" style="41" customWidth="1"/>
    <col min="6123" max="6123" width="2.88671875" style="41" customWidth="1"/>
    <col min="6124" max="6124" width="8" style="41" customWidth="1"/>
    <col min="6125" max="6125" width="7.44140625" style="41" customWidth="1"/>
    <col min="6126" max="6126" width="6" style="41" bestFit="1" customWidth="1"/>
    <col min="6127" max="6127" width="6.33203125" style="41" customWidth="1"/>
    <col min="6128" max="6128" width="6" style="41" customWidth="1"/>
    <col min="6129" max="6129" width="8.33203125" style="41" customWidth="1"/>
    <col min="6130" max="6130" width="5.33203125" style="41" customWidth="1"/>
    <col min="6131" max="6131" width="8.109375" style="41" customWidth="1"/>
    <col min="6132" max="6132" width="6" style="41" customWidth="1"/>
    <col min="6133" max="6133" width="4" style="41" customWidth="1"/>
    <col min="6134" max="6134" width="9.109375" style="41" customWidth="1"/>
    <col min="6135" max="6135" width="7" style="41" customWidth="1"/>
    <col min="6136" max="6136" width="6" style="41" customWidth="1"/>
    <col min="6137" max="6137" width="6.33203125" style="41" customWidth="1"/>
    <col min="6138" max="6138" width="5.88671875" style="41" customWidth="1"/>
    <col min="6139" max="6139" width="7.88671875" style="41" customWidth="1"/>
    <col min="6140" max="6140" width="5.6640625" style="41" customWidth="1"/>
    <col min="6141" max="6142" width="6.6640625" style="41" customWidth="1"/>
    <col min="6143" max="6375" width="9.109375" style="41"/>
    <col min="6376" max="6376" width="2.88671875" style="41" customWidth="1"/>
    <col min="6377" max="6377" width="3.5546875" style="41" customWidth="1"/>
    <col min="6378" max="6378" width="20.109375" style="41" customWidth="1"/>
    <col min="6379" max="6379" width="2.88671875" style="41" customWidth="1"/>
    <col min="6380" max="6380" width="8" style="41" customWidth="1"/>
    <col min="6381" max="6381" width="7.44140625" style="41" customWidth="1"/>
    <col min="6382" max="6382" width="6" style="41" bestFit="1" customWidth="1"/>
    <col min="6383" max="6383" width="6.33203125" style="41" customWidth="1"/>
    <col min="6384" max="6384" width="6" style="41" customWidth="1"/>
    <col min="6385" max="6385" width="8.33203125" style="41" customWidth="1"/>
    <col min="6386" max="6386" width="5.33203125" style="41" customWidth="1"/>
    <col min="6387" max="6387" width="8.109375" style="41" customWidth="1"/>
    <col min="6388" max="6388" width="6" style="41" customWidth="1"/>
    <col min="6389" max="6389" width="4" style="41" customWidth="1"/>
    <col min="6390" max="6390" width="9.109375" style="41" customWidth="1"/>
    <col min="6391" max="6391" width="7" style="41" customWidth="1"/>
    <col min="6392" max="6392" width="6" style="41" customWidth="1"/>
    <col min="6393" max="6393" width="6.33203125" style="41" customWidth="1"/>
    <col min="6394" max="6394" width="5.88671875" style="41" customWidth="1"/>
    <col min="6395" max="6395" width="7.88671875" style="41" customWidth="1"/>
    <col min="6396" max="6396" width="5.6640625" style="41" customWidth="1"/>
    <col min="6397" max="6398" width="6.6640625" style="41" customWidth="1"/>
    <col min="6399" max="6631" width="9.109375" style="41"/>
    <col min="6632" max="6632" width="2.88671875" style="41" customWidth="1"/>
    <col min="6633" max="6633" width="3.5546875" style="41" customWidth="1"/>
    <col min="6634" max="6634" width="20.109375" style="41" customWidth="1"/>
    <col min="6635" max="6635" width="2.88671875" style="41" customWidth="1"/>
    <col min="6636" max="6636" width="8" style="41" customWidth="1"/>
    <col min="6637" max="6637" width="7.44140625" style="41" customWidth="1"/>
    <col min="6638" max="6638" width="6" style="41" bestFit="1" customWidth="1"/>
    <col min="6639" max="6639" width="6.33203125" style="41" customWidth="1"/>
    <col min="6640" max="6640" width="6" style="41" customWidth="1"/>
    <col min="6641" max="6641" width="8.33203125" style="41" customWidth="1"/>
    <col min="6642" max="6642" width="5.33203125" style="41" customWidth="1"/>
    <col min="6643" max="6643" width="8.109375" style="41" customWidth="1"/>
    <col min="6644" max="6644" width="6" style="41" customWidth="1"/>
    <col min="6645" max="6645" width="4" style="41" customWidth="1"/>
    <col min="6646" max="6646" width="9.109375" style="41" customWidth="1"/>
    <col min="6647" max="6647" width="7" style="41" customWidth="1"/>
    <col min="6648" max="6648" width="6" style="41" customWidth="1"/>
    <col min="6649" max="6649" width="6.33203125" style="41" customWidth="1"/>
    <col min="6650" max="6650" width="5.88671875" style="41" customWidth="1"/>
    <col min="6651" max="6651" width="7.88671875" style="41" customWidth="1"/>
    <col min="6652" max="6652" width="5.6640625" style="41" customWidth="1"/>
    <col min="6653" max="6654" width="6.6640625" style="41" customWidth="1"/>
    <col min="6655" max="6887" width="9.109375" style="41"/>
    <col min="6888" max="6888" width="2.88671875" style="41" customWidth="1"/>
    <col min="6889" max="6889" width="3.5546875" style="41" customWidth="1"/>
    <col min="6890" max="6890" width="20.109375" style="41" customWidth="1"/>
    <col min="6891" max="6891" width="2.88671875" style="41" customWidth="1"/>
    <col min="6892" max="6892" width="8" style="41" customWidth="1"/>
    <col min="6893" max="6893" width="7.44140625" style="41" customWidth="1"/>
    <col min="6894" max="6894" width="6" style="41" bestFit="1" customWidth="1"/>
    <col min="6895" max="6895" width="6.33203125" style="41" customWidth="1"/>
    <col min="6896" max="6896" width="6" style="41" customWidth="1"/>
    <col min="6897" max="6897" width="8.33203125" style="41" customWidth="1"/>
    <col min="6898" max="6898" width="5.33203125" style="41" customWidth="1"/>
    <col min="6899" max="6899" width="8.109375" style="41" customWidth="1"/>
    <col min="6900" max="6900" width="6" style="41" customWidth="1"/>
    <col min="6901" max="6901" width="4" style="41" customWidth="1"/>
    <col min="6902" max="6902" width="9.109375" style="41" customWidth="1"/>
    <col min="6903" max="6903" width="7" style="41" customWidth="1"/>
    <col min="6904" max="6904" width="6" style="41" customWidth="1"/>
    <col min="6905" max="6905" width="6.33203125" style="41" customWidth="1"/>
    <col min="6906" max="6906" width="5.88671875" style="41" customWidth="1"/>
    <col min="6907" max="6907" width="7.88671875" style="41" customWidth="1"/>
    <col min="6908" max="6908" width="5.6640625" style="41" customWidth="1"/>
    <col min="6909" max="6910" width="6.6640625" style="41" customWidth="1"/>
    <col min="6911" max="7143" width="9.109375" style="41"/>
    <col min="7144" max="7144" width="2.88671875" style="41" customWidth="1"/>
    <col min="7145" max="7145" width="3.5546875" style="41" customWidth="1"/>
    <col min="7146" max="7146" width="20.109375" style="41" customWidth="1"/>
    <col min="7147" max="7147" width="2.88671875" style="41" customWidth="1"/>
    <col min="7148" max="7148" width="8" style="41" customWidth="1"/>
    <col min="7149" max="7149" width="7.44140625" style="41" customWidth="1"/>
    <col min="7150" max="7150" width="6" style="41" bestFit="1" customWidth="1"/>
    <col min="7151" max="7151" width="6.33203125" style="41" customWidth="1"/>
    <col min="7152" max="7152" width="6" style="41" customWidth="1"/>
    <col min="7153" max="7153" width="8.33203125" style="41" customWidth="1"/>
    <col min="7154" max="7154" width="5.33203125" style="41" customWidth="1"/>
    <col min="7155" max="7155" width="8.109375" style="41" customWidth="1"/>
    <col min="7156" max="7156" width="6" style="41" customWidth="1"/>
    <col min="7157" max="7157" width="4" style="41" customWidth="1"/>
    <col min="7158" max="7158" width="9.109375" style="41" customWidth="1"/>
    <col min="7159" max="7159" width="7" style="41" customWidth="1"/>
    <col min="7160" max="7160" width="6" style="41" customWidth="1"/>
    <col min="7161" max="7161" width="6.33203125" style="41" customWidth="1"/>
    <col min="7162" max="7162" width="5.88671875" style="41" customWidth="1"/>
    <col min="7163" max="7163" width="7.88671875" style="41" customWidth="1"/>
    <col min="7164" max="7164" width="5.6640625" style="41" customWidth="1"/>
    <col min="7165" max="7166" width="6.6640625" style="41" customWidth="1"/>
    <col min="7167" max="7399" width="9.109375" style="41"/>
    <col min="7400" max="7400" width="2.88671875" style="41" customWidth="1"/>
    <col min="7401" max="7401" width="3.5546875" style="41" customWidth="1"/>
    <col min="7402" max="7402" width="20.109375" style="41" customWidth="1"/>
    <col min="7403" max="7403" width="2.88671875" style="41" customWidth="1"/>
    <col min="7404" max="7404" width="8" style="41" customWidth="1"/>
    <col min="7405" max="7405" width="7.44140625" style="41" customWidth="1"/>
    <col min="7406" max="7406" width="6" style="41" bestFit="1" customWidth="1"/>
    <col min="7407" max="7407" width="6.33203125" style="41" customWidth="1"/>
    <col min="7408" max="7408" width="6" style="41" customWidth="1"/>
    <col min="7409" max="7409" width="8.33203125" style="41" customWidth="1"/>
    <col min="7410" max="7410" width="5.33203125" style="41" customWidth="1"/>
    <col min="7411" max="7411" width="8.109375" style="41" customWidth="1"/>
    <col min="7412" max="7412" width="6" style="41" customWidth="1"/>
    <col min="7413" max="7413" width="4" style="41" customWidth="1"/>
    <col min="7414" max="7414" width="9.109375" style="41" customWidth="1"/>
    <col min="7415" max="7415" width="7" style="41" customWidth="1"/>
    <col min="7416" max="7416" width="6" style="41" customWidth="1"/>
    <col min="7417" max="7417" width="6.33203125" style="41" customWidth="1"/>
    <col min="7418" max="7418" width="5.88671875" style="41" customWidth="1"/>
    <col min="7419" max="7419" width="7.88671875" style="41" customWidth="1"/>
    <col min="7420" max="7420" width="5.6640625" style="41" customWidth="1"/>
    <col min="7421" max="7422" width="6.6640625" style="41" customWidth="1"/>
    <col min="7423" max="7655" width="9.109375" style="41"/>
    <col min="7656" max="7656" width="2.88671875" style="41" customWidth="1"/>
    <col min="7657" max="7657" width="3.5546875" style="41" customWidth="1"/>
    <col min="7658" max="7658" width="20.109375" style="41" customWidth="1"/>
    <col min="7659" max="7659" width="2.88671875" style="41" customWidth="1"/>
    <col min="7660" max="7660" width="8" style="41" customWidth="1"/>
    <col min="7661" max="7661" width="7.44140625" style="41" customWidth="1"/>
    <col min="7662" max="7662" width="6" style="41" bestFit="1" customWidth="1"/>
    <col min="7663" max="7663" width="6.33203125" style="41" customWidth="1"/>
    <col min="7664" max="7664" width="6" style="41" customWidth="1"/>
    <col min="7665" max="7665" width="8.33203125" style="41" customWidth="1"/>
    <col min="7666" max="7666" width="5.33203125" style="41" customWidth="1"/>
    <col min="7667" max="7667" width="8.109375" style="41" customWidth="1"/>
    <col min="7668" max="7668" width="6" style="41" customWidth="1"/>
    <col min="7669" max="7669" width="4" style="41" customWidth="1"/>
    <col min="7670" max="7670" width="9.109375" style="41" customWidth="1"/>
    <col min="7671" max="7671" width="7" style="41" customWidth="1"/>
    <col min="7672" max="7672" width="6" style="41" customWidth="1"/>
    <col min="7673" max="7673" width="6.33203125" style="41" customWidth="1"/>
    <col min="7674" max="7674" width="5.88671875" style="41" customWidth="1"/>
    <col min="7675" max="7675" width="7.88671875" style="41" customWidth="1"/>
    <col min="7676" max="7676" width="5.6640625" style="41" customWidth="1"/>
    <col min="7677" max="7678" width="6.6640625" style="41" customWidth="1"/>
    <col min="7679" max="7911" width="9.109375" style="41"/>
    <col min="7912" max="7912" width="2.88671875" style="41" customWidth="1"/>
    <col min="7913" max="7913" width="3.5546875" style="41" customWidth="1"/>
    <col min="7914" max="7914" width="20.109375" style="41" customWidth="1"/>
    <col min="7915" max="7915" width="2.88671875" style="41" customWidth="1"/>
    <col min="7916" max="7916" width="8" style="41" customWidth="1"/>
    <col min="7917" max="7917" width="7.44140625" style="41" customWidth="1"/>
    <col min="7918" max="7918" width="6" style="41" bestFit="1" customWidth="1"/>
    <col min="7919" max="7919" width="6.33203125" style="41" customWidth="1"/>
    <col min="7920" max="7920" width="6" style="41" customWidth="1"/>
    <col min="7921" max="7921" width="8.33203125" style="41" customWidth="1"/>
    <col min="7922" max="7922" width="5.33203125" style="41" customWidth="1"/>
    <col min="7923" max="7923" width="8.109375" style="41" customWidth="1"/>
    <col min="7924" max="7924" width="6" style="41" customWidth="1"/>
    <col min="7925" max="7925" width="4" style="41" customWidth="1"/>
    <col min="7926" max="7926" width="9.109375" style="41" customWidth="1"/>
    <col min="7927" max="7927" width="7" style="41" customWidth="1"/>
    <col min="7928" max="7928" width="6" style="41" customWidth="1"/>
    <col min="7929" max="7929" width="6.33203125" style="41" customWidth="1"/>
    <col min="7930" max="7930" width="5.88671875" style="41" customWidth="1"/>
    <col min="7931" max="7931" width="7.88671875" style="41" customWidth="1"/>
    <col min="7932" max="7932" width="5.6640625" style="41" customWidth="1"/>
    <col min="7933" max="7934" width="6.6640625" style="41" customWidth="1"/>
    <col min="7935" max="8167" width="9.109375" style="41"/>
    <col min="8168" max="8168" width="2.88671875" style="41" customWidth="1"/>
    <col min="8169" max="8169" width="3.5546875" style="41" customWidth="1"/>
    <col min="8170" max="8170" width="20.109375" style="41" customWidth="1"/>
    <col min="8171" max="8171" width="2.88671875" style="41" customWidth="1"/>
    <col min="8172" max="8172" width="8" style="41" customWidth="1"/>
    <col min="8173" max="8173" width="7.44140625" style="41" customWidth="1"/>
    <col min="8174" max="8174" width="6" style="41" bestFit="1" customWidth="1"/>
    <col min="8175" max="8175" width="6.33203125" style="41" customWidth="1"/>
    <col min="8176" max="8176" width="6" style="41" customWidth="1"/>
    <col min="8177" max="8177" width="8.33203125" style="41" customWidth="1"/>
    <col min="8178" max="8178" width="5.33203125" style="41" customWidth="1"/>
    <col min="8179" max="8179" width="8.109375" style="41" customWidth="1"/>
    <col min="8180" max="8180" width="6" style="41" customWidth="1"/>
    <col min="8181" max="8181" width="4" style="41" customWidth="1"/>
    <col min="8182" max="8182" width="9.109375" style="41" customWidth="1"/>
    <col min="8183" max="8183" width="7" style="41" customWidth="1"/>
    <col min="8184" max="8184" width="6" style="41" customWidth="1"/>
    <col min="8185" max="8185" width="6.33203125" style="41" customWidth="1"/>
    <col min="8186" max="8186" width="5.88671875" style="41" customWidth="1"/>
    <col min="8187" max="8187" width="7.88671875" style="41" customWidth="1"/>
    <col min="8188" max="8188" width="5.6640625" style="41" customWidth="1"/>
    <col min="8189" max="8190" width="6.6640625" style="41" customWidth="1"/>
    <col min="8191" max="8423" width="9.109375" style="41"/>
    <col min="8424" max="8424" width="2.88671875" style="41" customWidth="1"/>
    <col min="8425" max="8425" width="3.5546875" style="41" customWidth="1"/>
    <col min="8426" max="8426" width="20.109375" style="41" customWidth="1"/>
    <col min="8427" max="8427" width="2.88671875" style="41" customWidth="1"/>
    <col min="8428" max="8428" width="8" style="41" customWidth="1"/>
    <col min="8429" max="8429" width="7.44140625" style="41" customWidth="1"/>
    <col min="8430" max="8430" width="6" style="41" bestFit="1" customWidth="1"/>
    <col min="8431" max="8431" width="6.33203125" style="41" customWidth="1"/>
    <col min="8432" max="8432" width="6" style="41" customWidth="1"/>
    <col min="8433" max="8433" width="8.33203125" style="41" customWidth="1"/>
    <col min="8434" max="8434" width="5.33203125" style="41" customWidth="1"/>
    <col min="8435" max="8435" width="8.109375" style="41" customWidth="1"/>
    <col min="8436" max="8436" width="6" style="41" customWidth="1"/>
    <col min="8437" max="8437" width="4" style="41" customWidth="1"/>
    <col min="8438" max="8438" width="9.109375" style="41" customWidth="1"/>
    <col min="8439" max="8439" width="7" style="41" customWidth="1"/>
    <col min="8440" max="8440" width="6" style="41" customWidth="1"/>
    <col min="8441" max="8441" width="6.33203125" style="41" customWidth="1"/>
    <col min="8442" max="8442" width="5.88671875" style="41" customWidth="1"/>
    <col min="8443" max="8443" width="7.88671875" style="41" customWidth="1"/>
    <col min="8444" max="8444" width="5.6640625" style="41" customWidth="1"/>
    <col min="8445" max="8446" width="6.6640625" style="41" customWidth="1"/>
    <col min="8447" max="8679" width="9.109375" style="41"/>
    <col min="8680" max="8680" width="2.88671875" style="41" customWidth="1"/>
    <col min="8681" max="8681" width="3.5546875" style="41" customWidth="1"/>
    <col min="8682" max="8682" width="20.109375" style="41" customWidth="1"/>
    <col min="8683" max="8683" width="2.88671875" style="41" customWidth="1"/>
    <col min="8684" max="8684" width="8" style="41" customWidth="1"/>
    <col min="8685" max="8685" width="7.44140625" style="41" customWidth="1"/>
    <col min="8686" max="8686" width="6" style="41" bestFit="1" customWidth="1"/>
    <col min="8687" max="8687" width="6.33203125" style="41" customWidth="1"/>
    <col min="8688" max="8688" width="6" style="41" customWidth="1"/>
    <col min="8689" max="8689" width="8.33203125" style="41" customWidth="1"/>
    <col min="8690" max="8690" width="5.33203125" style="41" customWidth="1"/>
    <col min="8691" max="8691" width="8.109375" style="41" customWidth="1"/>
    <col min="8692" max="8692" width="6" style="41" customWidth="1"/>
    <col min="8693" max="8693" width="4" style="41" customWidth="1"/>
    <col min="8694" max="8694" width="9.109375" style="41" customWidth="1"/>
    <col min="8695" max="8695" width="7" style="41" customWidth="1"/>
    <col min="8696" max="8696" width="6" style="41" customWidth="1"/>
    <col min="8697" max="8697" width="6.33203125" style="41" customWidth="1"/>
    <col min="8698" max="8698" width="5.88671875" style="41" customWidth="1"/>
    <col min="8699" max="8699" width="7.88671875" style="41" customWidth="1"/>
    <col min="8700" max="8700" width="5.6640625" style="41" customWidth="1"/>
    <col min="8701" max="8702" width="6.6640625" style="41" customWidth="1"/>
    <col min="8703" max="8935" width="9.109375" style="41"/>
    <col min="8936" max="8936" width="2.88671875" style="41" customWidth="1"/>
    <col min="8937" max="8937" width="3.5546875" style="41" customWidth="1"/>
    <col min="8938" max="8938" width="20.109375" style="41" customWidth="1"/>
    <col min="8939" max="8939" width="2.88671875" style="41" customWidth="1"/>
    <col min="8940" max="8940" width="8" style="41" customWidth="1"/>
    <col min="8941" max="8941" width="7.44140625" style="41" customWidth="1"/>
    <col min="8942" max="8942" width="6" style="41" bestFit="1" customWidth="1"/>
    <col min="8943" max="8943" width="6.33203125" style="41" customWidth="1"/>
    <col min="8944" max="8944" width="6" style="41" customWidth="1"/>
    <col min="8945" max="8945" width="8.33203125" style="41" customWidth="1"/>
    <col min="8946" max="8946" width="5.33203125" style="41" customWidth="1"/>
    <col min="8947" max="8947" width="8.109375" style="41" customWidth="1"/>
    <col min="8948" max="8948" width="6" style="41" customWidth="1"/>
    <col min="8949" max="8949" width="4" style="41" customWidth="1"/>
    <col min="8950" max="8950" width="9.109375" style="41" customWidth="1"/>
    <col min="8951" max="8951" width="7" style="41" customWidth="1"/>
    <col min="8952" max="8952" width="6" style="41" customWidth="1"/>
    <col min="8953" max="8953" width="6.33203125" style="41" customWidth="1"/>
    <col min="8954" max="8954" width="5.88671875" style="41" customWidth="1"/>
    <col min="8955" max="8955" width="7.88671875" style="41" customWidth="1"/>
    <col min="8956" max="8956" width="5.6640625" style="41" customWidth="1"/>
    <col min="8957" max="8958" width="6.6640625" style="41" customWidth="1"/>
    <col min="8959" max="9191" width="9.109375" style="41"/>
    <col min="9192" max="9192" width="2.88671875" style="41" customWidth="1"/>
    <col min="9193" max="9193" width="3.5546875" style="41" customWidth="1"/>
    <col min="9194" max="9194" width="20.109375" style="41" customWidth="1"/>
    <col min="9195" max="9195" width="2.88671875" style="41" customWidth="1"/>
    <col min="9196" max="9196" width="8" style="41" customWidth="1"/>
    <col min="9197" max="9197" width="7.44140625" style="41" customWidth="1"/>
    <col min="9198" max="9198" width="6" style="41" bestFit="1" customWidth="1"/>
    <col min="9199" max="9199" width="6.33203125" style="41" customWidth="1"/>
    <col min="9200" max="9200" width="6" style="41" customWidth="1"/>
    <col min="9201" max="9201" width="8.33203125" style="41" customWidth="1"/>
    <col min="9202" max="9202" width="5.33203125" style="41" customWidth="1"/>
    <col min="9203" max="9203" width="8.109375" style="41" customWidth="1"/>
    <col min="9204" max="9204" width="6" style="41" customWidth="1"/>
    <col min="9205" max="9205" width="4" style="41" customWidth="1"/>
    <col min="9206" max="9206" width="9.109375" style="41" customWidth="1"/>
    <col min="9207" max="9207" width="7" style="41" customWidth="1"/>
    <col min="9208" max="9208" width="6" style="41" customWidth="1"/>
    <col min="9209" max="9209" width="6.33203125" style="41" customWidth="1"/>
    <col min="9210" max="9210" width="5.88671875" style="41" customWidth="1"/>
    <col min="9211" max="9211" width="7.88671875" style="41" customWidth="1"/>
    <col min="9212" max="9212" width="5.6640625" style="41" customWidth="1"/>
    <col min="9213" max="9214" width="6.6640625" style="41" customWidth="1"/>
    <col min="9215" max="9447" width="9.109375" style="41"/>
    <col min="9448" max="9448" width="2.88671875" style="41" customWidth="1"/>
    <col min="9449" max="9449" width="3.5546875" style="41" customWidth="1"/>
    <col min="9450" max="9450" width="20.109375" style="41" customWidth="1"/>
    <col min="9451" max="9451" width="2.88671875" style="41" customWidth="1"/>
    <col min="9452" max="9452" width="8" style="41" customWidth="1"/>
    <col min="9453" max="9453" width="7.44140625" style="41" customWidth="1"/>
    <col min="9454" max="9454" width="6" style="41" bestFit="1" customWidth="1"/>
    <col min="9455" max="9455" width="6.33203125" style="41" customWidth="1"/>
    <col min="9456" max="9456" width="6" style="41" customWidth="1"/>
    <col min="9457" max="9457" width="8.33203125" style="41" customWidth="1"/>
    <col min="9458" max="9458" width="5.33203125" style="41" customWidth="1"/>
    <col min="9459" max="9459" width="8.109375" style="41" customWidth="1"/>
    <col min="9460" max="9460" width="6" style="41" customWidth="1"/>
    <col min="9461" max="9461" width="4" style="41" customWidth="1"/>
    <col min="9462" max="9462" width="9.109375" style="41" customWidth="1"/>
    <col min="9463" max="9463" width="7" style="41" customWidth="1"/>
    <col min="9464" max="9464" width="6" style="41" customWidth="1"/>
    <col min="9465" max="9465" width="6.33203125" style="41" customWidth="1"/>
    <col min="9466" max="9466" width="5.88671875" style="41" customWidth="1"/>
    <col min="9467" max="9467" width="7.88671875" style="41" customWidth="1"/>
    <col min="9468" max="9468" width="5.6640625" style="41" customWidth="1"/>
    <col min="9469" max="9470" width="6.6640625" style="41" customWidth="1"/>
    <col min="9471" max="9703" width="9.109375" style="41"/>
    <col min="9704" max="9704" width="2.88671875" style="41" customWidth="1"/>
    <col min="9705" max="9705" width="3.5546875" style="41" customWidth="1"/>
    <col min="9706" max="9706" width="20.109375" style="41" customWidth="1"/>
    <col min="9707" max="9707" width="2.88671875" style="41" customWidth="1"/>
    <col min="9708" max="9708" width="8" style="41" customWidth="1"/>
    <col min="9709" max="9709" width="7.44140625" style="41" customWidth="1"/>
    <col min="9710" max="9710" width="6" style="41" bestFit="1" customWidth="1"/>
    <col min="9711" max="9711" width="6.33203125" style="41" customWidth="1"/>
    <col min="9712" max="9712" width="6" style="41" customWidth="1"/>
    <col min="9713" max="9713" width="8.33203125" style="41" customWidth="1"/>
    <col min="9714" max="9714" width="5.33203125" style="41" customWidth="1"/>
    <col min="9715" max="9715" width="8.109375" style="41" customWidth="1"/>
    <col min="9716" max="9716" width="6" style="41" customWidth="1"/>
    <col min="9717" max="9717" width="4" style="41" customWidth="1"/>
    <col min="9718" max="9718" width="9.109375" style="41" customWidth="1"/>
    <col min="9719" max="9719" width="7" style="41" customWidth="1"/>
    <col min="9720" max="9720" width="6" style="41" customWidth="1"/>
    <col min="9721" max="9721" width="6.33203125" style="41" customWidth="1"/>
    <col min="9722" max="9722" width="5.88671875" style="41" customWidth="1"/>
    <col min="9723" max="9723" width="7.88671875" style="41" customWidth="1"/>
    <col min="9724" max="9724" width="5.6640625" style="41" customWidth="1"/>
    <col min="9725" max="9726" width="6.6640625" style="41" customWidth="1"/>
    <col min="9727" max="9959" width="9.109375" style="41"/>
    <col min="9960" max="9960" width="2.88671875" style="41" customWidth="1"/>
    <col min="9961" max="9961" width="3.5546875" style="41" customWidth="1"/>
    <col min="9962" max="9962" width="20.109375" style="41" customWidth="1"/>
    <col min="9963" max="9963" width="2.88671875" style="41" customWidth="1"/>
    <col min="9964" max="9964" width="8" style="41" customWidth="1"/>
    <col min="9965" max="9965" width="7.44140625" style="41" customWidth="1"/>
    <col min="9966" max="9966" width="6" style="41" bestFit="1" customWidth="1"/>
    <col min="9967" max="9967" width="6.33203125" style="41" customWidth="1"/>
    <col min="9968" max="9968" width="6" style="41" customWidth="1"/>
    <col min="9969" max="9969" width="8.33203125" style="41" customWidth="1"/>
    <col min="9970" max="9970" width="5.33203125" style="41" customWidth="1"/>
    <col min="9971" max="9971" width="8.109375" style="41" customWidth="1"/>
    <col min="9972" max="9972" width="6" style="41" customWidth="1"/>
    <col min="9973" max="9973" width="4" style="41" customWidth="1"/>
    <col min="9974" max="9974" width="9.109375" style="41" customWidth="1"/>
    <col min="9975" max="9975" width="7" style="41" customWidth="1"/>
    <col min="9976" max="9976" width="6" style="41" customWidth="1"/>
    <col min="9977" max="9977" width="6.33203125" style="41" customWidth="1"/>
    <col min="9978" max="9978" width="5.88671875" style="41" customWidth="1"/>
    <col min="9979" max="9979" width="7.88671875" style="41" customWidth="1"/>
    <col min="9980" max="9980" width="5.6640625" style="41" customWidth="1"/>
    <col min="9981" max="9982" width="6.6640625" style="41" customWidth="1"/>
    <col min="9983" max="10215" width="9.109375" style="41"/>
    <col min="10216" max="10216" width="2.88671875" style="41" customWidth="1"/>
    <col min="10217" max="10217" width="3.5546875" style="41" customWidth="1"/>
    <col min="10218" max="10218" width="20.109375" style="41" customWidth="1"/>
    <col min="10219" max="10219" width="2.88671875" style="41" customWidth="1"/>
    <col min="10220" max="10220" width="8" style="41" customWidth="1"/>
    <col min="10221" max="10221" width="7.44140625" style="41" customWidth="1"/>
    <col min="10222" max="10222" width="6" style="41" bestFit="1" customWidth="1"/>
    <col min="10223" max="10223" width="6.33203125" style="41" customWidth="1"/>
    <col min="10224" max="10224" width="6" style="41" customWidth="1"/>
    <col min="10225" max="10225" width="8.33203125" style="41" customWidth="1"/>
    <col min="10226" max="10226" width="5.33203125" style="41" customWidth="1"/>
    <col min="10227" max="10227" width="8.109375" style="41" customWidth="1"/>
    <col min="10228" max="10228" width="6" style="41" customWidth="1"/>
    <col min="10229" max="10229" width="4" style="41" customWidth="1"/>
    <col min="10230" max="10230" width="9.109375" style="41" customWidth="1"/>
    <col min="10231" max="10231" width="7" style="41" customWidth="1"/>
    <col min="10232" max="10232" width="6" style="41" customWidth="1"/>
    <col min="10233" max="10233" width="6.33203125" style="41" customWidth="1"/>
    <col min="10234" max="10234" width="5.88671875" style="41" customWidth="1"/>
    <col min="10235" max="10235" width="7.88671875" style="41" customWidth="1"/>
    <col min="10236" max="10236" width="5.6640625" style="41" customWidth="1"/>
    <col min="10237" max="10238" width="6.6640625" style="41" customWidth="1"/>
    <col min="10239" max="10471" width="9.109375" style="41"/>
    <col min="10472" max="10472" width="2.88671875" style="41" customWidth="1"/>
    <col min="10473" max="10473" width="3.5546875" style="41" customWidth="1"/>
    <col min="10474" max="10474" width="20.109375" style="41" customWidth="1"/>
    <col min="10475" max="10475" width="2.88671875" style="41" customWidth="1"/>
    <col min="10476" max="10476" width="8" style="41" customWidth="1"/>
    <col min="10477" max="10477" width="7.44140625" style="41" customWidth="1"/>
    <col min="10478" max="10478" width="6" style="41" bestFit="1" customWidth="1"/>
    <col min="10479" max="10479" width="6.33203125" style="41" customWidth="1"/>
    <col min="10480" max="10480" width="6" style="41" customWidth="1"/>
    <col min="10481" max="10481" width="8.33203125" style="41" customWidth="1"/>
    <col min="10482" max="10482" width="5.33203125" style="41" customWidth="1"/>
    <col min="10483" max="10483" width="8.109375" style="41" customWidth="1"/>
    <col min="10484" max="10484" width="6" style="41" customWidth="1"/>
    <col min="10485" max="10485" width="4" style="41" customWidth="1"/>
    <col min="10486" max="10486" width="9.109375" style="41" customWidth="1"/>
    <col min="10487" max="10487" width="7" style="41" customWidth="1"/>
    <col min="10488" max="10488" width="6" style="41" customWidth="1"/>
    <col min="10489" max="10489" width="6.33203125" style="41" customWidth="1"/>
    <col min="10490" max="10490" width="5.88671875" style="41" customWidth="1"/>
    <col min="10491" max="10491" width="7.88671875" style="41" customWidth="1"/>
    <col min="10492" max="10492" width="5.6640625" style="41" customWidth="1"/>
    <col min="10493" max="10494" width="6.6640625" style="41" customWidth="1"/>
    <col min="10495" max="10727" width="9.109375" style="41"/>
    <col min="10728" max="10728" width="2.88671875" style="41" customWidth="1"/>
    <col min="10729" max="10729" width="3.5546875" style="41" customWidth="1"/>
    <col min="10730" max="10730" width="20.109375" style="41" customWidth="1"/>
    <col min="10731" max="10731" width="2.88671875" style="41" customWidth="1"/>
    <col min="10732" max="10732" width="8" style="41" customWidth="1"/>
    <col min="10733" max="10733" width="7.44140625" style="41" customWidth="1"/>
    <col min="10734" max="10734" width="6" style="41" bestFit="1" customWidth="1"/>
    <col min="10735" max="10735" width="6.33203125" style="41" customWidth="1"/>
    <col min="10736" max="10736" width="6" style="41" customWidth="1"/>
    <col min="10737" max="10737" width="8.33203125" style="41" customWidth="1"/>
    <col min="10738" max="10738" width="5.33203125" style="41" customWidth="1"/>
    <col min="10739" max="10739" width="8.109375" style="41" customWidth="1"/>
    <col min="10740" max="10740" width="6" style="41" customWidth="1"/>
    <col min="10741" max="10741" width="4" style="41" customWidth="1"/>
    <col min="10742" max="10742" width="9.109375" style="41" customWidth="1"/>
    <col min="10743" max="10743" width="7" style="41" customWidth="1"/>
    <col min="10744" max="10744" width="6" style="41" customWidth="1"/>
    <col min="10745" max="10745" width="6.33203125" style="41" customWidth="1"/>
    <col min="10746" max="10746" width="5.88671875" style="41" customWidth="1"/>
    <col min="10747" max="10747" width="7.88671875" style="41" customWidth="1"/>
    <col min="10748" max="10748" width="5.6640625" style="41" customWidth="1"/>
    <col min="10749" max="10750" width="6.6640625" style="41" customWidth="1"/>
    <col min="10751" max="10983" width="9.109375" style="41"/>
    <col min="10984" max="10984" width="2.88671875" style="41" customWidth="1"/>
    <col min="10985" max="10985" width="3.5546875" style="41" customWidth="1"/>
    <col min="10986" max="10986" width="20.109375" style="41" customWidth="1"/>
    <col min="10987" max="10987" width="2.88671875" style="41" customWidth="1"/>
    <col min="10988" max="10988" width="8" style="41" customWidth="1"/>
    <col min="10989" max="10989" width="7.44140625" style="41" customWidth="1"/>
    <col min="10990" max="10990" width="6" style="41" bestFit="1" customWidth="1"/>
    <col min="10991" max="10991" width="6.33203125" style="41" customWidth="1"/>
    <col min="10992" max="10992" width="6" style="41" customWidth="1"/>
    <col min="10993" max="10993" width="8.33203125" style="41" customWidth="1"/>
    <col min="10994" max="10994" width="5.33203125" style="41" customWidth="1"/>
    <col min="10995" max="10995" width="8.109375" style="41" customWidth="1"/>
    <col min="10996" max="10996" width="6" style="41" customWidth="1"/>
    <col min="10997" max="10997" width="4" style="41" customWidth="1"/>
    <col min="10998" max="10998" width="9.109375" style="41" customWidth="1"/>
    <col min="10999" max="10999" width="7" style="41" customWidth="1"/>
    <col min="11000" max="11000" width="6" style="41" customWidth="1"/>
    <col min="11001" max="11001" width="6.33203125" style="41" customWidth="1"/>
    <col min="11002" max="11002" width="5.88671875" style="41" customWidth="1"/>
    <col min="11003" max="11003" width="7.88671875" style="41" customWidth="1"/>
    <col min="11004" max="11004" width="5.6640625" style="41" customWidth="1"/>
    <col min="11005" max="11006" width="6.6640625" style="41" customWidth="1"/>
    <col min="11007" max="11239" width="9.109375" style="41"/>
    <col min="11240" max="11240" width="2.88671875" style="41" customWidth="1"/>
    <col min="11241" max="11241" width="3.5546875" style="41" customWidth="1"/>
    <col min="11242" max="11242" width="20.109375" style="41" customWidth="1"/>
    <col min="11243" max="11243" width="2.88671875" style="41" customWidth="1"/>
    <col min="11244" max="11244" width="8" style="41" customWidth="1"/>
    <col min="11245" max="11245" width="7.44140625" style="41" customWidth="1"/>
    <col min="11246" max="11246" width="6" style="41" bestFit="1" customWidth="1"/>
    <col min="11247" max="11247" width="6.33203125" style="41" customWidth="1"/>
    <col min="11248" max="11248" width="6" style="41" customWidth="1"/>
    <col min="11249" max="11249" width="8.33203125" style="41" customWidth="1"/>
    <col min="11250" max="11250" width="5.33203125" style="41" customWidth="1"/>
    <col min="11251" max="11251" width="8.109375" style="41" customWidth="1"/>
    <col min="11252" max="11252" width="6" style="41" customWidth="1"/>
    <col min="11253" max="11253" width="4" style="41" customWidth="1"/>
    <col min="11254" max="11254" width="9.109375" style="41" customWidth="1"/>
    <col min="11255" max="11255" width="7" style="41" customWidth="1"/>
    <col min="11256" max="11256" width="6" style="41" customWidth="1"/>
    <col min="11257" max="11257" width="6.33203125" style="41" customWidth="1"/>
    <col min="11258" max="11258" width="5.88671875" style="41" customWidth="1"/>
    <col min="11259" max="11259" width="7.88671875" style="41" customWidth="1"/>
    <col min="11260" max="11260" width="5.6640625" style="41" customWidth="1"/>
    <col min="11261" max="11262" width="6.6640625" style="41" customWidth="1"/>
    <col min="11263" max="11495" width="9.109375" style="41"/>
    <col min="11496" max="11496" width="2.88671875" style="41" customWidth="1"/>
    <col min="11497" max="11497" width="3.5546875" style="41" customWidth="1"/>
    <col min="11498" max="11498" width="20.109375" style="41" customWidth="1"/>
    <col min="11499" max="11499" width="2.88671875" style="41" customWidth="1"/>
    <col min="11500" max="11500" width="8" style="41" customWidth="1"/>
    <col min="11501" max="11501" width="7.44140625" style="41" customWidth="1"/>
    <col min="11502" max="11502" width="6" style="41" bestFit="1" customWidth="1"/>
    <col min="11503" max="11503" width="6.33203125" style="41" customWidth="1"/>
    <col min="11504" max="11504" width="6" style="41" customWidth="1"/>
    <col min="11505" max="11505" width="8.33203125" style="41" customWidth="1"/>
    <col min="11506" max="11506" width="5.33203125" style="41" customWidth="1"/>
    <col min="11507" max="11507" width="8.109375" style="41" customWidth="1"/>
    <col min="11508" max="11508" width="6" style="41" customWidth="1"/>
    <col min="11509" max="11509" width="4" style="41" customWidth="1"/>
    <col min="11510" max="11510" width="9.109375" style="41" customWidth="1"/>
    <col min="11511" max="11511" width="7" style="41" customWidth="1"/>
    <col min="11512" max="11512" width="6" style="41" customWidth="1"/>
    <col min="11513" max="11513" width="6.33203125" style="41" customWidth="1"/>
    <col min="11514" max="11514" width="5.88671875" style="41" customWidth="1"/>
    <col min="11515" max="11515" width="7.88671875" style="41" customWidth="1"/>
    <col min="11516" max="11516" width="5.6640625" style="41" customWidth="1"/>
    <col min="11517" max="11518" width="6.6640625" style="41" customWidth="1"/>
    <col min="11519" max="11751" width="9.109375" style="41"/>
    <col min="11752" max="11752" width="2.88671875" style="41" customWidth="1"/>
    <col min="11753" max="11753" width="3.5546875" style="41" customWidth="1"/>
    <col min="11754" max="11754" width="20.109375" style="41" customWidth="1"/>
    <col min="11755" max="11755" width="2.88671875" style="41" customWidth="1"/>
    <col min="11756" max="11756" width="8" style="41" customWidth="1"/>
    <col min="11757" max="11757" width="7.44140625" style="41" customWidth="1"/>
    <col min="11758" max="11758" width="6" style="41" bestFit="1" customWidth="1"/>
    <col min="11759" max="11759" width="6.33203125" style="41" customWidth="1"/>
    <col min="11760" max="11760" width="6" style="41" customWidth="1"/>
    <col min="11761" max="11761" width="8.33203125" style="41" customWidth="1"/>
    <col min="11762" max="11762" width="5.33203125" style="41" customWidth="1"/>
    <col min="11763" max="11763" width="8.109375" style="41" customWidth="1"/>
    <col min="11764" max="11764" width="6" style="41" customWidth="1"/>
    <col min="11765" max="11765" width="4" style="41" customWidth="1"/>
    <col min="11766" max="11766" width="9.109375" style="41" customWidth="1"/>
    <col min="11767" max="11767" width="7" style="41" customWidth="1"/>
    <col min="11768" max="11768" width="6" style="41" customWidth="1"/>
    <col min="11769" max="11769" width="6.33203125" style="41" customWidth="1"/>
    <col min="11770" max="11770" width="5.88671875" style="41" customWidth="1"/>
    <col min="11771" max="11771" width="7.88671875" style="41" customWidth="1"/>
    <col min="11772" max="11772" width="5.6640625" style="41" customWidth="1"/>
    <col min="11773" max="11774" width="6.6640625" style="41" customWidth="1"/>
    <col min="11775" max="12007" width="9.109375" style="41"/>
    <col min="12008" max="12008" width="2.88671875" style="41" customWidth="1"/>
    <col min="12009" max="12009" width="3.5546875" style="41" customWidth="1"/>
    <col min="12010" max="12010" width="20.109375" style="41" customWidth="1"/>
    <col min="12011" max="12011" width="2.88671875" style="41" customWidth="1"/>
    <col min="12012" max="12012" width="8" style="41" customWidth="1"/>
    <col min="12013" max="12013" width="7.44140625" style="41" customWidth="1"/>
    <col min="12014" max="12014" width="6" style="41" bestFit="1" customWidth="1"/>
    <col min="12015" max="12015" width="6.33203125" style="41" customWidth="1"/>
    <col min="12016" max="12016" width="6" style="41" customWidth="1"/>
    <col min="12017" max="12017" width="8.33203125" style="41" customWidth="1"/>
    <col min="12018" max="12018" width="5.33203125" style="41" customWidth="1"/>
    <col min="12019" max="12019" width="8.109375" style="41" customWidth="1"/>
    <col min="12020" max="12020" width="6" style="41" customWidth="1"/>
    <col min="12021" max="12021" width="4" style="41" customWidth="1"/>
    <col min="12022" max="12022" width="9.109375" style="41" customWidth="1"/>
    <col min="12023" max="12023" width="7" style="41" customWidth="1"/>
    <col min="12024" max="12024" width="6" style="41" customWidth="1"/>
    <col min="12025" max="12025" width="6.33203125" style="41" customWidth="1"/>
    <col min="12026" max="12026" width="5.88671875" style="41" customWidth="1"/>
    <col min="12027" max="12027" width="7.88671875" style="41" customWidth="1"/>
    <col min="12028" max="12028" width="5.6640625" style="41" customWidth="1"/>
    <col min="12029" max="12030" width="6.6640625" style="41" customWidth="1"/>
    <col min="12031" max="12263" width="9.109375" style="41"/>
    <col min="12264" max="12264" width="2.88671875" style="41" customWidth="1"/>
    <col min="12265" max="12265" width="3.5546875" style="41" customWidth="1"/>
    <col min="12266" max="12266" width="20.109375" style="41" customWidth="1"/>
    <col min="12267" max="12267" width="2.88671875" style="41" customWidth="1"/>
    <col min="12268" max="12268" width="8" style="41" customWidth="1"/>
    <col min="12269" max="12269" width="7.44140625" style="41" customWidth="1"/>
    <col min="12270" max="12270" width="6" style="41" bestFit="1" customWidth="1"/>
    <col min="12271" max="12271" width="6.33203125" style="41" customWidth="1"/>
    <col min="12272" max="12272" width="6" style="41" customWidth="1"/>
    <col min="12273" max="12273" width="8.33203125" style="41" customWidth="1"/>
    <col min="12274" max="12274" width="5.33203125" style="41" customWidth="1"/>
    <col min="12275" max="12275" width="8.109375" style="41" customWidth="1"/>
    <col min="12276" max="12276" width="6" style="41" customWidth="1"/>
    <col min="12277" max="12277" width="4" style="41" customWidth="1"/>
    <col min="12278" max="12278" width="9.109375" style="41" customWidth="1"/>
    <col min="12279" max="12279" width="7" style="41" customWidth="1"/>
    <col min="12280" max="12280" width="6" style="41" customWidth="1"/>
    <col min="12281" max="12281" width="6.33203125" style="41" customWidth="1"/>
    <col min="12282" max="12282" width="5.88671875" style="41" customWidth="1"/>
    <col min="12283" max="12283" width="7.88671875" style="41" customWidth="1"/>
    <col min="12284" max="12284" width="5.6640625" style="41" customWidth="1"/>
    <col min="12285" max="12286" width="6.6640625" style="41" customWidth="1"/>
    <col min="12287" max="12519" width="9.109375" style="41"/>
    <col min="12520" max="12520" width="2.88671875" style="41" customWidth="1"/>
    <col min="12521" max="12521" width="3.5546875" style="41" customWidth="1"/>
    <col min="12522" max="12522" width="20.109375" style="41" customWidth="1"/>
    <col min="12523" max="12523" width="2.88671875" style="41" customWidth="1"/>
    <col min="12524" max="12524" width="8" style="41" customWidth="1"/>
    <col min="12525" max="12525" width="7.44140625" style="41" customWidth="1"/>
    <col min="12526" max="12526" width="6" style="41" bestFit="1" customWidth="1"/>
    <col min="12527" max="12527" width="6.33203125" style="41" customWidth="1"/>
    <col min="12528" max="12528" width="6" style="41" customWidth="1"/>
    <col min="12529" max="12529" width="8.33203125" style="41" customWidth="1"/>
    <col min="12530" max="12530" width="5.33203125" style="41" customWidth="1"/>
    <col min="12531" max="12531" width="8.109375" style="41" customWidth="1"/>
    <col min="12532" max="12532" width="6" style="41" customWidth="1"/>
    <col min="12533" max="12533" width="4" style="41" customWidth="1"/>
    <col min="12534" max="12534" width="9.109375" style="41" customWidth="1"/>
    <col min="12535" max="12535" width="7" style="41" customWidth="1"/>
    <col min="12536" max="12536" width="6" style="41" customWidth="1"/>
    <col min="12537" max="12537" width="6.33203125" style="41" customWidth="1"/>
    <col min="12538" max="12538" width="5.88671875" style="41" customWidth="1"/>
    <col min="12539" max="12539" width="7.88671875" style="41" customWidth="1"/>
    <col min="12540" max="12540" width="5.6640625" style="41" customWidth="1"/>
    <col min="12541" max="12542" width="6.6640625" style="41" customWidth="1"/>
    <col min="12543" max="12775" width="9.109375" style="41"/>
    <col min="12776" max="12776" width="2.88671875" style="41" customWidth="1"/>
    <col min="12777" max="12777" width="3.5546875" style="41" customWidth="1"/>
    <col min="12778" max="12778" width="20.109375" style="41" customWidth="1"/>
    <col min="12779" max="12779" width="2.88671875" style="41" customWidth="1"/>
    <col min="12780" max="12780" width="8" style="41" customWidth="1"/>
    <col min="12781" max="12781" width="7.44140625" style="41" customWidth="1"/>
    <col min="12782" max="12782" width="6" style="41" bestFit="1" customWidth="1"/>
    <col min="12783" max="12783" width="6.33203125" style="41" customWidth="1"/>
    <col min="12784" max="12784" width="6" style="41" customWidth="1"/>
    <col min="12785" max="12785" width="8.33203125" style="41" customWidth="1"/>
    <col min="12786" max="12786" width="5.33203125" style="41" customWidth="1"/>
    <col min="12787" max="12787" width="8.109375" style="41" customWidth="1"/>
    <col min="12788" max="12788" width="6" style="41" customWidth="1"/>
    <col min="12789" max="12789" width="4" style="41" customWidth="1"/>
    <col min="12790" max="12790" width="9.109375" style="41" customWidth="1"/>
    <col min="12791" max="12791" width="7" style="41" customWidth="1"/>
    <col min="12792" max="12792" width="6" style="41" customWidth="1"/>
    <col min="12793" max="12793" width="6.33203125" style="41" customWidth="1"/>
    <col min="12794" max="12794" width="5.88671875" style="41" customWidth="1"/>
    <col min="12795" max="12795" width="7.88671875" style="41" customWidth="1"/>
    <col min="12796" max="12796" width="5.6640625" style="41" customWidth="1"/>
    <col min="12797" max="12798" width="6.6640625" style="41" customWidth="1"/>
    <col min="12799" max="13031" width="9.109375" style="41"/>
    <col min="13032" max="13032" width="2.88671875" style="41" customWidth="1"/>
    <col min="13033" max="13033" width="3.5546875" style="41" customWidth="1"/>
    <col min="13034" max="13034" width="20.109375" style="41" customWidth="1"/>
    <col min="13035" max="13035" width="2.88671875" style="41" customWidth="1"/>
    <col min="13036" max="13036" width="8" style="41" customWidth="1"/>
    <col min="13037" max="13037" width="7.44140625" style="41" customWidth="1"/>
    <col min="13038" max="13038" width="6" style="41" bestFit="1" customWidth="1"/>
    <col min="13039" max="13039" width="6.33203125" style="41" customWidth="1"/>
    <col min="13040" max="13040" width="6" style="41" customWidth="1"/>
    <col min="13041" max="13041" width="8.33203125" style="41" customWidth="1"/>
    <col min="13042" max="13042" width="5.33203125" style="41" customWidth="1"/>
    <col min="13043" max="13043" width="8.109375" style="41" customWidth="1"/>
    <col min="13044" max="13044" width="6" style="41" customWidth="1"/>
    <col min="13045" max="13045" width="4" style="41" customWidth="1"/>
    <col min="13046" max="13046" width="9.109375" style="41" customWidth="1"/>
    <col min="13047" max="13047" width="7" style="41" customWidth="1"/>
    <col min="13048" max="13048" width="6" style="41" customWidth="1"/>
    <col min="13049" max="13049" width="6.33203125" style="41" customWidth="1"/>
    <col min="13050" max="13050" width="5.88671875" style="41" customWidth="1"/>
    <col min="13051" max="13051" width="7.88671875" style="41" customWidth="1"/>
    <col min="13052" max="13052" width="5.6640625" style="41" customWidth="1"/>
    <col min="13053" max="13054" width="6.6640625" style="41" customWidth="1"/>
    <col min="13055" max="13287" width="9.109375" style="41"/>
    <col min="13288" max="13288" width="2.88671875" style="41" customWidth="1"/>
    <col min="13289" max="13289" width="3.5546875" style="41" customWidth="1"/>
    <col min="13290" max="13290" width="20.109375" style="41" customWidth="1"/>
    <col min="13291" max="13291" width="2.88671875" style="41" customWidth="1"/>
    <col min="13292" max="13292" width="8" style="41" customWidth="1"/>
    <col min="13293" max="13293" width="7.44140625" style="41" customWidth="1"/>
    <col min="13294" max="13294" width="6" style="41" bestFit="1" customWidth="1"/>
    <col min="13295" max="13295" width="6.33203125" style="41" customWidth="1"/>
    <col min="13296" max="13296" width="6" style="41" customWidth="1"/>
    <col min="13297" max="13297" width="8.33203125" style="41" customWidth="1"/>
    <col min="13298" max="13298" width="5.33203125" style="41" customWidth="1"/>
    <col min="13299" max="13299" width="8.109375" style="41" customWidth="1"/>
    <col min="13300" max="13300" width="6" style="41" customWidth="1"/>
    <col min="13301" max="13301" width="4" style="41" customWidth="1"/>
    <col min="13302" max="13302" width="9.109375" style="41" customWidth="1"/>
    <col min="13303" max="13303" width="7" style="41" customWidth="1"/>
    <col min="13304" max="13304" width="6" style="41" customWidth="1"/>
    <col min="13305" max="13305" width="6.33203125" style="41" customWidth="1"/>
    <col min="13306" max="13306" width="5.88671875" style="41" customWidth="1"/>
    <col min="13307" max="13307" width="7.88671875" style="41" customWidth="1"/>
    <col min="13308" max="13308" width="5.6640625" style="41" customWidth="1"/>
    <col min="13309" max="13310" width="6.6640625" style="41" customWidth="1"/>
    <col min="13311" max="13543" width="9.109375" style="41"/>
    <col min="13544" max="13544" width="2.88671875" style="41" customWidth="1"/>
    <col min="13545" max="13545" width="3.5546875" style="41" customWidth="1"/>
    <col min="13546" max="13546" width="20.109375" style="41" customWidth="1"/>
    <col min="13547" max="13547" width="2.88671875" style="41" customWidth="1"/>
    <col min="13548" max="13548" width="8" style="41" customWidth="1"/>
    <col min="13549" max="13549" width="7.44140625" style="41" customWidth="1"/>
    <col min="13550" max="13550" width="6" style="41" bestFit="1" customWidth="1"/>
    <col min="13551" max="13551" width="6.33203125" style="41" customWidth="1"/>
    <col min="13552" max="13552" width="6" style="41" customWidth="1"/>
    <col min="13553" max="13553" width="8.33203125" style="41" customWidth="1"/>
    <col min="13554" max="13554" width="5.33203125" style="41" customWidth="1"/>
    <col min="13555" max="13555" width="8.109375" style="41" customWidth="1"/>
    <col min="13556" max="13556" width="6" style="41" customWidth="1"/>
    <col min="13557" max="13557" width="4" style="41" customWidth="1"/>
    <col min="13558" max="13558" width="9.109375" style="41" customWidth="1"/>
    <col min="13559" max="13559" width="7" style="41" customWidth="1"/>
    <col min="13560" max="13560" width="6" style="41" customWidth="1"/>
    <col min="13561" max="13561" width="6.33203125" style="41" customWidth="1"/>
    <col min="13562" max="13562" width="5.88671875" style="41" customWidth="1"/>
    <col min="13563" max="13563" width="7.88671875" style="41" customWidth="1"/>
    <col min="13564" max="13564" width="5.6640625" style="41" customWidth="1"/>
    <col min="13565" max="13566" width="6.6640625" style="41" customWidth="1"/>
    <col min="13567" max="13799" width="9.109375" style="41"/>
    <col min="13800" max="13800" width="2.88671875" style="41" customWidth="1"/>
    <col min="13801" max="13801" width="3.5546875" style="41" customWidth="1"/>
    <col min="13802" max="13802" width="20.109375" style="41" customWidth="1"/>
    <col min="13803" max="13803" width="2.88671875" style="41" customWidth="1"/>
    <col min="13804" max="13804" width="8" style="41" customWidth="1"/>
    <col min="13805" max="13805" width="7.44140625" style="41" customWidth="1"/>
    <col min="13806" max="13806" width="6" style="41" bestFit="1" customWidth="1"/>
    <col min="13807" max="13807" width="6.33203125" style="41" customWidth="1"/>
    <col min="13808" max="13808" width="6" style="41" customWidth="1"/>
    <col min="13809" max="13809" width="8.33203125" style="41" customWidth="1"/>
    <col min="13810" max="13810" width="5.33203125" style="41" customWidth="1"/>
    <col min="13811" max="13811" width="8.109375" style="41" customWidth="1"/>
    <col min="13812" max="13812" width="6" style="41" customWidth="1"/>
    <col min="13813" max="13813" width="4" style="41" customWidth="1"/>
    <col min="13814" max="13814" width="9.109375" style="41" customWidth="1"/>
    <col min="13815" max="13815" width="7" style="41" customWidth="1"/>
    <col min="13816" max="13816" width="6" style="41" customWidth="1"/>
    <col min="13817" max="13817" width="6.33203125" style="41" customWidth="1"/>
    <col min="13818" max="13818" width="5.88671875" style="41" customWidth="1"/>
    <col min="13819" max="13819" width="7.88671875" style="41" customWidth="1"/>
    <col min="13820" max="13820" width="5.6640625" style="41" customWidth="1"/>
    <col min="13821" max="13822" width="6.6640625" style="41" customWidth="1"/>
    <col min="13823" max="14055" width="9.109375" style="41"/>
    <col min="14056" max="14056" width="2.88671875" style="41" customWidth="1"/>
    <col min="14057" max="14057" width="3.5546875" style="41" customWidth="1"/>
    <col min="14058" max="14058" width="20.109375" style="41" customWidth="1"/>
    <col min="14059" max="14059" width="2.88671875" style="41" customWidth="1"/>
    <col min="14060" max="14060" width="8" style="41" customWidth="1"/>
    <col min="14061" max="14061" width="7.44140625" style="41" customWidth="1"/>
    <col min="14062" max="14062" width="6" style="41" bestFit="1" customWidth="1"/>
    <col min="14063" max="14063" width="6.33203125" style="41" customWidth="1"/>
    <col min="14064" max="14064" width="6" style="41" customWidth="1"/>
    <col min="14065" max="14065" width="8.33203125" style="41" customWidth="1"/>
    <col min="14066" max="14066" width="5.33203125" style="41" customWidth="1"/>
    <col min="14067" max="14067" width="8.109375" style="41" customWidth="1"/>
    <col min="14068" max="14068" width="6" style="41" customWidth="1"/>
    <col min="14069" max="14069" width="4" style="41" customWidth="1"/>
    <col min="14070" max="14070" width="9.109375" style="41" customWidth="1"/>
    <col min="14071" max="14071" width="7" style="41" customWidth="1"/>
    <col min="14072" max="14072" width="6" style="41" customWidth="1"/>
    <col min="14073" max="14073" width="6.33203125" style="41" customWidth="1"/>
    <col min="14074" max="14074" width="5.88671875" style="41" customWidth="1"/>
    <col min="14075" max="14075" width="7.88671875" style="41" customWidth="1"/>
    <col min="14076" max="14076" width="5.6640625" style="41" customWidth="1"/>
    <col min="14077" max="14078" width="6.6640625" style="41" customWidth="1"/>
    <col min="14079" max="14311" width="9.109375" style="41"/>
    <col min="14312" max="14312" width="2.88671875" style="41" customWidth="1"/>
    <col min="14313" max="14313" width="3.5546875" style="41" customWidth="1"/>
    <col min="14314" max="14314" width="20.109375" style="41" customWidth="1"/>
    <col min="14315" max="14315" width="2.88671875" style="41" customWidth="1"/>
    <col min="14316" max="14316" width="8" style="41" customWidth="1"/>
    <col min="14317" max="14317" width="7.44140625" style="41" customWidth="1"/>
    <col min="14318" max="14318" width="6" style="41" bestFit="1" customWidth="1"/>
    <col min="14319" max="14319" width="6.33203125" style="41" customWidth="1"/>
    <col min="14320" max="14320" width="6" style="41" customWidth="1"/>
    <col min="14321" max="14321" width="8.33203125" style="41" customWidth="1"/>
    <col min="14322" max="14322" width="5.33203125" style="41" customWidth="1"/>
    <col min="14323" max="14323" width="8.109375" style="41" customWidth="1"/>
    <col min="14324" max="14324" width="6" style="41" customWidth="1"/>
    <col min="14325" max="14325" width="4" style="41" customWidth="1"/>
    <col min="14326" max="14326" width="9.109375" style="41" customWidth="1"/>
    <col min="14327" max="14327" width="7" style="41" customWidth="1"/>
    <col min="14328" max="14328" width="6" style="41" customWidth="1"/>
    <col min="14329" max="14329" width="6.33203125" style="41" customWidth="1"/>
    <col min="14330" max="14330" width="5.88671875" style="41" customWidth="1"/>
    <col min="14331" max="14331" width="7.88671875" style="41" customWidth="1"/>
    <col min="14332" max="14332" width="5.6640625" style="41" customWidth="1"/>
    <col min="14333" max="14334" width="6.6640625" style="41" customWidth="1"/>
    <col min="14335" max="14567" width="9.109375" style="41"/>
    <col min="14568" max="14568" width="2.88671875" style="41" customWidth="1"/>
    <col min="14569" max="14569" width="3.5546875" style="41" customWidth="1"/>
    <col min="14570" max="14570" width="20.109375" style="41" customWidth="1"/>
    <col min="14571" max="14571" width="2.88671875" style="41" customWidth="1"/>
    <col min="14572" max="14572" width="8" style="41" customWidth="1"/>
    <col min="14573" max="14573" width="7.44140625" style="41" customWidth="1"/>
    <col min="14574" max="14574" width="6" style="41" bestFit="1" customWidth="1"/>
    <col min="14575" max="14575" width="6.33203125" style="41" customWidth="1"/>
    <col min="14576" max="14576" width="6" style="41" customWidth="1"/>
    <col min="14577" max="14577" width="8.33203125" style="41" customWidth="1"/>
    <col min="14578" max="14578" width="5.33203125" style="41" customWidth="1"/>
    <col min="14579" max="14579" width="8.109375" style="41" customWidth="1"/>
    <col min="14580" max="14580" width="6" style="41" customWidth="1"/>
    <col min="14581" max="14581" width="4" style="41" customWidth="1"/>
    <col min="14582" max="14582" width="9.109375" style="41" customWidth="1"/>
    <col min="14583" max="14583" width="7" style="41" customWidth="1"/>
    <col min="14584" max="14584" width="6" style="41" customWidth="1"/>
    <col min="14585" max="14585" width="6.33203125" style="41" customWidth="1"/>
    <col min="14586" max="14586" width="5.88671875" style="41" customWidth="1"/>
    <col min="14587" max="14587" width="7.88671875" style="41" customWidth="1"/>
    <col min="14588" max="14588" width="5.6640625" style="41" customWidth="1"/>
    <col min="14589" max="14590" width="6.6640625" style="41" customWidth="1"/>
    <col min="14591" max="14823" width="9.109375" style="41"/>
    <col min="14824" max="14824" width="2.88671875" style="41" customWidth="1"/>
    <col min="14825" max="14825" width="3.5546875" style="41" customWidth="1"/>
    <col min="14826" max="14826" width="20.109375" style="41" customWidth="1"/>
    <col min="14827" max="14827" width="2.88671875" style="41" customWidth="1"/>
    <col min="14828" max="14828" width="8" style="41" customWidth="1"/>
    <col min="14829" max="14829" width="7.44140625" style="41" customWidth="1"/>
    <col min="14830" max="14830" width="6" style="41" bestFit="1" customWidth="1"/>
    <col min="14831" max="14831" width="6.33203125" style="41" customWidth="1"/>
    <col min="14832" max="14832" width="6" style="41" customWidth="1"/>
    <col min="14833" max="14833" width="8.33203125" style="41" customWidth="1"/>
    <col min="14834" max="14834" width="5.33203125" style="41" customWidth="1"/>
    <col min="14835" max="14835" width="8.109375" style="41" customWidth="1"/>
    <col min="14836" max="14836" width="6" style="41" customWidth="1"/>
    <col min="14837" max="14837" width="4" style="41" customWidth="1"/>
    <col min="14838" max="14838" width="9.109375" style="41" customWidth="1"/>
    <col min="14839" max="14839" width="7" style="41" customWidth="1"/>
    <col min="14840" max="14840" width="6" style="41" customWidth="1"/>
    <col min="14841" max="14841" width="6.33203125" style="41" customWidth="1"/>
    <col min="14842" max="14842" width="5.88671875" style="41" customWidth="1"/>
    <col min="14843" max="14843" width="7.88671875" style="41" customWidth="1"/>
    <col min="14844" max="14844" width="5.6640625" style="41" customWidth="1"/>
    <col min="14845" max="14846" width="6.6640625" style="41" customWidth="1"/>
    <col min="14847" max="15079" width="9.109375" style="41"/>
    <col min="15080" max="15080" width="2.88671875" style="41" customWidth="1"/>
    <col min="15081" max="15081" width="3.5546875" style="41" customWidth="1"/>
    <col min="15082" max="15082" width="20.109375" style="41" customWidth="1"/>
    <col min="15083" max="15083" width="2.88671875" style="41" customWidth="1"/>
    <col min="15084" max="15084" width="8" style="41" customWidth="1"/>
    <col min="15085" max="15085" width="7.44140625" style="41" customWidth="1"/>
    <col min="15086" max="15086" width="6" style="41" bestFit="1" customWidth="1"/>
    <col min="15087" max="15087" width="6.33203125" style="41" customWidth="1"/>
    <col min="15088" max="15088" width="6" style="41" customWidth="1"/>
    <col min="15089" max="15089" width="8.33203125" style="41" customWidth="1"/>
    <col min="15090" max="15090" width="5.33203125" style="41" customWidth="1"/>
    <col min="15091" max="15091" width="8.109375" style="41" customWidth="1"/>
    <col min="15092" max="15092" width="6" style="41" customWidth="1"/>
    <col min="15093" max="15093" width="4" style="41" customWidth="1"/>
    <col min="15094" max="15094" width="9.109375" style="41" customWidth="1"/>
    <col min="15095" max="15095" width="7" style="41" customWidth="1"/>
    <col min="15096" max="15096" width="6" style="41" customWidth="1"/>
    <col min="15097" max="15097" width="6.33203125" style="41" customWidth="1"/>
    <col min="15098" max="15098" width="5.88671875" style="41" customWidth="1"/>
    <col min="15099" max="15099" width="7.88671875" style="41" customWidth="1"/>
    <col min="15100" max="15100" width="5.6640625" style="41" customWidth="1"/>
    <col min="15101" max="15102" width="6.6640625" style="41" customWidth="1"/>
    <col min="15103" max="15335" width="9.109375" style="41"/>
    <col min="15336" max="15336" width="2.88671875" style="41" customWidth="1"/>
    <col min="15337" max="15337" width="3.5546875" style="41" customWidth="1"/>
    <col min="15338" max="15338" width="20.109375" style="41" customWidth="1"/>
    <col min="15339" max="15339" width="2.88671875" style="41" customWidth="1"/>
    <col min="15340" max="15340" width="8" style="41" customWidth="1"/>
    <col min="15341" max="15341" width="7.44140625" style="41" customWidth="1"/>
    <col min="15342" max="15342" width="6" style="41" bestFit="1" customWidth="1"/>
    <col min="15343" max="15343" width="6.33203125" style="41" customWidth="1"/>
    <col min="15344" max="15344" width="6" style="41" customWidth="1"/>
    <col min="15345" max="15345" width="8.33203125" style="41" customWidth="1"/>
    <col min="15346" max="15346" width="5.33203125" style="41" customWidth="1"/>
    <col min="15347" max="15347" width="8.109375" style="41" customWidth="1"/>
    <col min="15348" max="15348" width="6" style="41" customWidth="1"/>
    <col min="15349" max="15349" width="4" style="41" customWidth="1"/>
    <col min="15350" max="15350" width="9.109375" style="41" customWidth="1"/>
    <col min="15351" max="15351" width="7" style="41" customWidth="1"/>
    <col min="15352" max="15352" width="6" style="41" customWidth="1"/>
    <col min="15353" max="15353" width="6.33203125" style="41" customWidth="1"/>
    <col min="15354" max="15354" width="5.88671875" style="41" customWidth="1"/>
    <col min="15355" max="15355" width="7.88671875" style="41" customWidth="1"/>
    <col min="15356" max="15356" width="5.6640625" style="41" customWidth="1"/>
    <col min="15357" max="15358" width="6.6640625" style="41" customWidth="1"/>
    <col min="15359" max="15591" width="9.109375" style="41"/>
    <col min="15592" max="15592" width="2.88671875" style="41" customWidth="1"/>
    <col min="15593" max="15593" width="3.5546875" style="41" customWidth="1"/>
    <col min="15594" max="15594" width="20.109375" style="41" customWidth="1"/>
    <col min="15595" max="15595" width="2.88671875" style="41" customWidth="1"/>
    <col min="15596" max="15596" width="8" style="41" customWidth="1"/>
    <col min="15597" max="15597" width="7.44140625" style="41" customWidth="1"/>
    <col min="15598" max="15598" width="6" style="41" bestFit="1" customWidth="1"/>
    <col min="15599" max="15599" width="6.33203125" style="41" customWidth="1"/>
    <col min="15600" max="15600" width="6" style="41" customWidth="1"/>
    <col min="15601" max="15601" width="8.33203125" style="41" customWidth="1"/>
    <col min="15602" max="15602" width="5.33203125" style="41" customWidth="1"/>
    <col min="15603" max="15603" width="8.109375" style="41" customWidth="1"/>
    <col min="15604" max="15604" width="6" style="41" customWidth="1"/>
    <col min="15605" max="15605" width="4" style="41" customWidth="1"/>
    <col min="15606" max="15606" width="9.109375" style="41" customWidth="1"/>
    <col min="15607" max="15607" width="7" style="41" customWidth="1"/>
    <col min="15608" max="15608" width="6" style="41" customWidth="1"/>
    <col min="15609" max="15609" width="6.33203125" style="41" customWidth="1"/>
    <col min="15610" max="15610" width="5.88671875" style="41" customWidth="1"/>
    <col min="15611" max="15611" width="7.88671875" style="41" customWidth="1"/>
    <col min="15612" max="15612" width="5.6640625" style="41" customWidth="1"/>
    <col min="15613" max="15614" width="6.6640625" style="41" customWidth="1"/>
    <col min="15615" max="15847" width="9.109375" style="41"/>
    <col min="15848" max="15848" width="2.88671875" style="41" customWidth="1"/>
    <col min="15849" max="15849" width="3.5546875" style="41" customWidth="1"/>
    <col min="15850" max="15850" width="20.109375" style="41" customWidth="1"/>
    <col min="15851" max="15851" width="2.88671875" style="41" customWidth="1"/>
    <col min="15852" max="15852" width="8" style="41" customWidth="1"/>
    <col min="15853" max="15853" width="7.44140625" style="41" customWidth="1"/>
    <col min="15854" max="15854" width="6" style="41" bestFit="1" customWidth="1"/>
    <col min="15855" max="15855" width="6.33203125" style="41" customWidth="1"/>
    <col min="15856" max="15856" width="6" style="41" customWidth="1"/>
    <col min="15857" max="15857" width="8.33203125" style="41" customWidth="1"/>
    <col min="15858" max="15858" width="5.33203125" style="41" customWidth="1"/>
    <col min="15859" max="15859" width="8.109375" style="41" customWidth="1"/>
    <col min="15860" max="15860" width="6" style="41" customWidth="1"/>
    <col min="15861" max="15861" width="4" style="41" customWidth="1"/>
    <col min="15862" max="15862" width="9.109375" style="41" customWidth="1"/>
    <col min="15863" max="15863" width="7" style="41" customWidth="1"/>
    <col min="15864" max="15864" width="6" style="41" customWidth="1"/>
    <col min="15865" max="15865" width="6.33203125" style="41" customWidth="1"/>
    <col min="15866" max="15866" width="5.88671875" style="41" customWidth="1"/>
    <col min="15867" max="15867" width="7.88671875" style="41" customWidth="1"/>
    <col min="15868" max="15868" width="5.6640625" style="41" customWidth="1"/>
    <col min="15869" max="15870" width="6.6640625" style="41" customWidth="1"/>
    <col min="15871" max="16103" width="9.109375" style="41"/>
    <col min="16104" max="16104" width="2.88671875" style="41" customWidth="1"/>
    <col min="16105" max="16105" width="3.5546875" style="41" customWidth="1"/>
    <col min="16106" max="16106" width="20.109375" style="41" customWidth="1"/>
    <col min="16107" max="16107" width="2.88671875" style="41" customWidth="1"/>
    <col min="16108" max="16108" width="8" style="41" customWidth="1"/>
    <col min="16109" max="16109" width="7.44140625" style="41" customWidth="1"/>
    <col min="16110" max="16110" width="6" style="41" bestFit="1" customWidth="1"/>
    <col min="16111" max="16111" width="6.33203125" style="41" customWidth="1"/>
    <col min="16112" max="16112" width="6" style="41" customWidth="1"/>
    <col min="16113" max="16113" width="8.33203125" style="41" customWidth="1"/>
    <col min="16114" max="16114" width="5.33203125" style="41" customWidth="1"/>
    <col min="16115" max="16115" width="8.109375" style="41" customWidth="1"/>
    <col min="16116" max="16116" width="6" style="41" customWidth="1"/>
    <col min="16117" max="16117" width="4" style="41" customWidth="1"/>
    <col min="16118" max="16118" width="9.109375" style="41" customWidth="1"/>
    <col min="16119" max="16119" width="7" style="41" customWidth="1"/>
    <col min="16120" max="16120" width="6" style="41" customWidth="1"/>
    <col min="16121" max="16121" width="6.33203125" style="41" customWidth="1"/>
    <col min="16122" max="16122" width="5.88671875" style="41" customWidth="1"/>
    <col min="16123" max="16123" width="7.88671875" style="41" customWidth="1"/>
    <col min="16124" max="16124" width="5.6640625" style="41" customWidth="1"/>
    <col min="16125" max="16126" width="6.6640625" style="41" customWidth="1"/>
    <col min="16127" max="16367" width="9.109375" style="41"/>
    <col min="16368" max="16384" width="9.109375" style="41" customWidth="1"/>
  </cols>
  <sheetData>
    <row r="1" spans="1:21" ht="25.5" customHeight="1" x14ac:dyDescent="0.3">
      <c r="A1" s="251" t="s">
        <v>158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</row>
    <row r="2" spans="1:21" ht="23.25" customHeight="1" x14ac:dyDescent="0.3">
      <c r="A2" s="256" t="s">
        <v>137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</row>
    <row r="3" spans="1:21" ht="30.75" customHeight="1" x14ac:dyDescent="0.3">
      <c r="A3" s="244" t="s">
        <v>161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</row>
    <row r="4" spans="1:21" ht="12" customHeight="1" x14ac:dyDescent="0.3">
      <c r="A4" s="245"/>
      <c r="B4" s="245"/>
      <c r="C4" s="245"/>
      <c r="D4" s="245"/>
      <c r="E4" s="245"/>
      <c r="F4" s="245"/>
      <c r="G4" s="245"/>
      <c r="H4" s="245"/>
      <c r="I4" s="245"/>
      <c r="J4" s="109"/>
      <c r="K4" s="227"/>
    </row>
    <row r="5" spans="1:21" ht="17.25" customHeight="1" x14ac:dyDescent="0.3">
      <c r="A5" s="246" t="s">
        <v>0</v>
      </c>
      <c r="B5" s="246" t="s">
        <v>1</v>
      </c>
      <c r="C5" s="247" t="s">
        <v>2</v>
      </c>
      <c r="D5" s="240" t="s">
        <v>3</v>
      </c>
      <c r="E5" s="246" t="s">
        <v>162</v>
      </c>
      <c r="F5" s="248" t="s">
        <v>28</v>
      </c>
      <c r="G5" s="248"/>
      <c r="H5" s="248"/>
      <c r="I5" s="248"/>
      <c r="J5" s="248"/>
      <c r="K5" s="248"/>
      <c r="L5" s="248"/>
      <c r="M5" s="246" t="s">
        <v>136</v>
      </c>
      <c r="N5" s="246" t="s">
        <v>163</v>
      </c>
      <c r="O5" s="248" t="s">
        <v>28</v>
      </c>
      <c r="P5" s="248"/>
      <c r="Q5" s="248"/>
      <c r="R5" s="248"/>
      <c r="S5" s="252"/>
      <c r="T5" s="248"/>
      <c r="U5" s="248"/>
    </row>
    <row r="6" spans="1:21" ht="27" customHeight="1" x14ac:dyDescent="0.3">
      <c r="A6" s="246"/>
      <c r="B6" s="246"/>
      <c r="C6" s="247"/>
      <c r="D6" s="240"/>
      <c r="E6" s="246"/>
      <c r="F6" s="240" t="s">
        <v>5</v>
      </c>
      <c r="G6" s="240" t="s">
        <v>82</v>
      </c>
      <c r="H6" s="240" t="s">
        <v>90</v>
      </c>
      <c r="I6" s="240" t="s">
        <v>6</v>
      </c>
      <c r="J6" s="238" t="s">
        <v>95</v>
      </c>
      <c r="K6" s="238" t="s">
        <v>150</v>
      </c>
      <c r="L6" s="240" t="s">
        <v>89</v>
      </c>
      <c r="M6" s="246"/>
      <c r="N6" s="246"/>
      <c r="O6" s="240" t="s">
        <v>5</v>
      </c>
      <c r="P6" s="240" t="s">
        <v>82</v>
      </c>
      <c r="Q6" s="240" t="s">
        <v>90</v>
      </c>
      <c r="R6" s="240" t="s">
        <v>6</v>
      </c>
      <c r="S6" s="238" t="s">
        <v>150</v>
      </c>
      <c r="T6" s="253" t="s">
        <v>95</v>
      </c>
      <c r="U6" s="240" t="s">
        <v>89</v>
      </c>
    </row>
    <row r="7" spans="1:21" ht="52.95" customHeight="1" x14ac:dyDescent="0.3">
      <c r="A7" s="246"/>
      <c r="B7" s="246"/>
      <c r="C7" s="247"/>
      <c r="D7" s="240"/>
      <c r="E7" s="246"/>
      <c r="F7" s="247"/>
      <c r="G7" s="249"/>
      <c r="H7" s="247"/>
      <c r="I7" s="240"/>
      <c r="J7" s="239"/>
      <c r="K7" s="239"/>
      <c r="L7" s="240"/>
      <c r="M7" s="246"/>
      <c r="N7" s="246"/>
      <c r="O7" s="247"/>
      <c r="P7" s="249"/>
      <c r="Q7" s="247"/>
      <c r="R7" s="240"/>
      <c r="S7" s="239"/>
      <c r="T7" s="254"/>
      <c r="U7" s="240"/>
    </row>
    <row r="8" spans="1:21" s="108" customFormat="1" ht="19.5" customHeight="1" x14ac:dyDescent="0.3">
      <c r="A8" s="112">
        <v>1</v>
      </c>
      <c r="B8" s="112">
        <v>2</v>
      </c>
      <c r="C8" s="112">
        <v>3</v>
      </c>
      <c r="D8" s="112">
        <v>4</v>
      </c>
      <c r="E8" s="112">
        <v>5</v>
      </c>
      <c r="F8" s="112">
        <v>6</v>
      </c>
      <c r="G8" s="112">
        <v>7</v>
      </c>
      <c r="H8" s="112">
        <v>8</v>
      </c>
      <c r="I8" s="112">
        <v>9</v>
      </c>
      <c r="J8" s="112">
        <v>10</v>
      </c>
      <c r="K8" s="228">
        <v>11</v>
      </c>
      <c r="L8" s="112">
        <v>12</v>
      </c>
      <c r="M8" s="147">
        <v>13</v>
      </c>
      <c r="N8" s="147">
        <v>14</v>
      </c>
      <c r="O8" s="147">
        <v>15</v>
      </c>
      <c r="P8" s="147">
        <v>16</v>
      </c>
      <c r="Q8" s="147">
        <v>17</v>
      </c>
      <c r="R8" s="147">
        <v>18</v>
      </c>
      <c r="S8" s="202">
        <v>19</v>
      </c>
      <c r="T8" s="147">
        <v>20</v>
      </c>
      <c r="U8" s="147">
        <v>21</v>
      </c>
    </row>
    <row r="9" spans="1:21" ht="30.75" customHeight="1" x14ac:dyDescent="0.3">
      <c r="A9" s="7"/>
      <c r="B9" s="111"/>
      <c r="C9" s="110" t="s">
        <v>29</v>
      </c>
      <c r="D9" s="142"/>
      <c r="E9" s="217">
        <v>2950762</v>
      </c>
      <c r="F9" s="217">
        <v>525400</v>
      </c>
      <c r="G9" s="217">
        <f>G10+G60+G94+G97</f>
        <v>27849</v>
      </c>
      <c r="H9" s="217">
        <f>H10+H60+H94+H97</f>
        <v>105232</v>
      </c>
      <c r="I9" s="217">
        <f>I10+I60+I94+I97</f>
        <v>590078</v>
      </c>
      <c r="J9" s="217">
        <f>J10+J60+J94+J97</f>
        <v>35249</v>
      </c>
      <c r="K9" s="217">
        <v>9052</v>
      </c>
      <c r="L9" s="217">
        <f>L10+L60+L94+L97</f>
        <v>1657902</v>
      </c>
      <c r="M9" s="193">
        <v>3400</v>
      </c>
      <c r="N9" s="217">
        <v>2954162</v>
      </c>
      <c r="O9" s="217">
        <v>525400</v>
      </c>
      <c r="P9" s="217">
        <f>P10+P60+P94+P97</f>
        <v>27849</v>
      </c>
      <c r="Q9" s="217">
        <v>108632</v>
      </c>
      <c r="R9" s="217">
        <f>R10+R60+R94+R97</f>
        <v>590078</v>
      </c>
      <c r="S9" s="217">
        <v>9052</v>
      </c>
      <c r="T9" s="217">
        <f>T10+T60+T94+T97</f>
        <v>35249</v>
      </c>
      <c r="U9" s="217">
        <f>U10+U60+U94+U97</f>
        <v>1657902</v>
      </c>
    </row>
    <row r="10" spans="1:21" ht="24.75" customHeight="1" x14ac:dyDescent="0.3">
      <c r="A10" s="46"/>
      <c r="B10" s="47"/>
      <c r="C10" s="24" t="s">
        <v>7</v>
      </c>
      <c r="D10" s="35"/>
      <c r="E10" s="99">
        <f>E11+E14+E53</f>
        <v>2632917</v>
      </c>
      <c r="F10" s="99">
        <f>F11+F14+F50+F53</f>
        <v>322793</v>
      </c>
      <c r="G10" s="99">
        <f>G11+G14+G50+G53</f>
        <v>705</v>
      </c>
      <c r="H10" s="99">
        <f>H11+H14+H50+H53</f>
        <v>26250</v>
      </c>
      <c r="I10" s="99">
        <f>I11+I14+I50+I53</f>
        <v>590078</v>
      </c>
      <c r="J10" s="99">
        <f>J11+J14+J50+J53</f>
        <v>35249</v>
      </c>
      <c r="K10" s="99"/>
      <c r="L10" s="99">
        <f>L11+L14+L53</f>
        <v>1657902</v>
      </c>
      <c r="M10" s="193"/>
      <c r="N10" s="99">
        <f>N11+N14+N53</f>
        <v>2632977</v>
      </c>
      <c r="O10" s="99">
        <f>O11+O14+O50+O53</f>
        <v>322793</v>
      </c>
      <c r="P10" s="99">
        <f>P11+P14+P50+P53</f>
        <v>705</v>
      </c>
      <c r="Q10" s="99">
        <v>26250</v>
      </c>
      <c r="R10" s="99">
        <f>R11+R14+R50+R53</f>
        <v>590078</v>
      </c>
      <c r="S10" s="21"/>
      <c r="T10" s="99">
        <f>T11+T14+T50+T53</f>
        <v>35249</v>
      </c>
      <c r="U10" s="99">
        <f>U11+U14+U53</f>
        <v>1657902</v>
      </c>
    </row>
    <row r="11" spans="1:21" ht="16.5" customHeight="1" x14ac:dyDescent="0.3">
      <c r="A11" s="48"/>
      <c r="B11" s="49"/>
      <c r="C11" s="28" t="s">
        <v>8</v>
      </c>
      <c r="D11" s="50"/>
      <c r="E11" s="51">
        <f>SUM(E12:E13)</f>
        <v>626032</v>
      </c>
      <c r="F11" s="51">
        <f>SUM(F12:F13)</f>
        <v>0</v>
      </c>
      <c r="G11" s="51">
        <f>SUM(G12:G13)</f>
        <v>705</v>
      </c>
      <c r="H11" s="51">
        <f t="shared" ref="H11:L11" si="0">H12</f>
        <v>0</v>
      </c>
      <c r="I11" s="51">
        <f>SUM(I12:I13)</f>
        <v>590078</v>
      </c>
      <c r="J11" s="51">
        <f>SUM(J12:J13)</f>
        <v>35249</v>
      </c>
      <c r="K11" s="51"/>
      <c r="L11" s="51">
        <f t="shared" si="0"/>
        <v>0</v>
      </c>
      <c r="M11" s="193"/>
      <c r="N11" s="51">
        <f>SUM(N12:N13)</f>
        <v>626032</v>
      </c>
      <c r="O11" s="51">
        <f>O12</f>
        <v>0</v>
      </c>
      <c r="P11" s="51">
        <f t="shared" ref="P11:Q11" si="1">P12</f>
        <v>705</v>
      </c>
      <c r="Q11" s="51" t="str">
        <f t="shared" si="1"/>
        <v xml:space="preserve">     </v>
      </c>
      <c r="R11" s="51">
        <f>SUM(R12:R13)</f>
        <v>590078</v>
      </c>
      <c r="S11" s="51"/>
      <c r="T11" s="51">
        <f>SUM(T12:T13)</f>
        <v>35249</v>
      </c>
      <c r="U11" s="51">
        <f>SUM(U12:U13)</f>
        <v>0</v>
      </c>
    </row>
    <row r="12" spans="1:21" ht="40.799999999999997" x14ac:dyDescent="0.25">
      <c r="A12" s="2">
        <v>322</v>
      </c>
      <c r="B12" s="29" t="s">
        <v>9</v>
      </c>
      <c r="C12" s="211" t="s">
        <v>10</v>
      </c>
      <c r="D12" s="149" t="s">
        <v>66</v>
      </c>
      <c r="E12" s="59">
        <f>F12+G12+H12+I12+J12+L12</f>
        <v>590783</v>
      </c>
      <c r="F12" s="4">
        <v>0</v>
      </c>
      <c r="G12" s="5">
        <v>705</v>
      </c>
      <c r="H12" s="6"/>
      <c r="I12" s="10">
        <v>590078</v>
      </c>
      <c r="J12" s="10"/>
      <c r="K12" s="10"/>
      <c r="L12" s="1"/>
      <c r="M12" s="194"/>
      <c r="N12" s="59">
        <v>590783</v>
      </c>
      <c r="O12" s="4">
        <v>0</v>
      </c>
      <c r="P12" s="188">
        <v>705</v>
      </c>
      <c r="Q12" s="6" t="s">
        <v>160</v>
      </c>
      <c r="R12" s="10">
        <v>590078</v>
      </c>
      <c r="S12" s="10"/>
      <c r="T12" s="10"/>
      <c r="U12" s="1"/>
    </row>
    <row r="13" spans="1:21" ht="54.75" customHeight="1" x14ac:dyDescent="0.2">
      <c r="A13" s="2">
        <v>322</v>
      </c>
      <c r="B13" s="29" t="s">
        <v>9</v>
      </c>
      <c r="C13" s="211" t="s">
        <v>11</v>
      </c>
      <c r="D13" s="149" t="s">
        <v>71</v>
      </c>
      <c r="E13" s="59">
        <f>F13+G13+H13+I13+J13+L13</f>
        <v>35249</v>
      </c>
      <c r="F13" s="4"/>
      <c r="G13" s="5"/>
      <c r="H13" s="6"/>
      <c r="I13" s="10"/>
      <c r="J13" s="10">
        <v>35249</v>
      </c>
      <c r="K13" s="10"/>
      <c r="L13" s="38"/>
      <c r="M13" s="194"/>
      <c r="N13" s="59">
        <f>O13+P13+Q13+R13+T13+U13</f>
        <v>35249</v>
      </c>
      <c r="O13" s="4"/>
      <c r="P13" s="5"/>
      <c r="Q13" s="6"/>
      <c r="R13" s="10"/>
      <c r="S13" s="10"/>
      <c r="T13" s="10">
        <v>35249</v>
      </c>
      <c r="U13" s="38"/>
    </row>
    <row r="14" spans="1:21" ht="60" customHeight="1" x14ac:dyDescent="0.3">
      <c r="A14" s="49"/>
      <c r="B14" s="49"/>
      <c r="C14" s="30" t="s">
        <v>12</v>
      </c>
      <c r="D14" s="49"/>
      <c r="E14" s="51">
        <f>SUM(E15:E52)</f>
        <v>501129</v>
      </c>
      <c r="F14" s="51">
        <f>SUM(F15:F52)</f>
        <v>255479</v>
      </c>
      <c r="G14" s="51">
        <f>SUM(G15:G45)</f>
        <v>0</v>
      </c>
      <c r="H14" s="51">
        <f>SUM(H15:H52)</f>
        <v>26250</v>
      </c>
      <c r="I14" s="51">
        <f>SUM(I15:I45)</f>
        <v>0</v>
      </c>
      <c r="J14" s="51">
        <f>SUM(J15:J45)</f>
        <v>0</v>
      </c>
      <c r="K14" s="51"/>
      <c r="L14" s="51">
        <f>SUM(L15:L52)</f>
        <v>219460</v>
      </c>
      <c r="M14" s="193" t="s">
        <v>140</v>
      </c>
      <c r="N14" s="51">
        <f>SUM(N15:N52)</f>
        <v>501189</v>
      </c>
      <c r="O14" s="51">
        <f>SUM(O15:O52)</f>
        <v>255479</v>
      </c>
      <c r="P14" s="51">
        <f>SUM(P15:P45)</f>
        <v>0</v>
      </c>
      <c r="Q14" s="51">
        <f>SUM(Q15:Q52)</f>
        <v>26250</v>
      </c>
      <c r="R14" s="51">
        <f>SUM(R15:R45)</f>
        <v>0</v>
      </c>
      <c r="S14" s="51"/>
      <c r="T14" s="51">
        <f>SUM(T15:T45)</f>
        <v>0</v>
      </c>
      <c r="U14" s="51">
        <f>SUM(U15:U52)</f>
        <v>219460</v>
      </c>
    </row>
    <row r="15" spans="1:21" ht="48" x14ac:dyDescent="0.25">
      <c r="A15" s="12">
        <v>603</v>
      </c>
      <c r="B15" s="89" t="s">
        <v>9</v>
      </c>
      <c r="C15" s="213" t="s">
        <v>154</v>
      </c>
      <c r="D15" s="15" t="s">
        <v>14</v>
      </c>
      <c r="E15" s="161">
        <v>26250</v>
      </c>
      <c r="F15" s="8">
        <v>0</v>
      </c>
      <c r="G15" s="5"/>
      <c r="H15" s="8">
        <v>26250</v>
      </c>
      <c r="I15" s="18"/>
      <c r="J15" s="18"/>
      <c r="K15" s="18"/>
      <c r="L15" s="69"/>
      <c r="M15" s="195"/>
      <c r="N15" s="9">
        <f>O15+P15+Q15+R15+U15</f>
        <v>26250</v>
      </c>
      <c r="O15" s="204">
        <v>0</v>
      </c>
      <c r="P15" s="5"/>
      <c r="Q15" s="8">
        <v>26250</v>
      </c>
      <c r="R15" s="18"/>
      <c r="S15" s="18"/>
      <c r="T15" s="18"/>
      <c r="U15" s="69"/>
    </row>
    <row r="16" spans="1:21" ht="27.75" customHeight="1" x14ac:dyDescent="0.25">
      <c r="A16" s="158"/>
      <c r="B16" s="159"/>
      <c r="C16" s="160" t="s">
        <v>81</v>
      </c>
      <c r="D16" s="12"/>
      <c r="E16" s="162"/>
      <c r="F16" s="157"/>
      <c r="G16" s="4"/>
      <c r="H16" s="18"/>
      <c r="I16" s="18"/>
      <c r="J16" s="18"/>
      <c r="K16" s="18"/>
      <c r="L16" s="69"/>
      <c r="M16" s="195"/>
      <c r="N16" s="162"/>
      <c r="O16" s="157"/>
      <c r="P16" s="4"/>
      <c r="Q16" s="18"/>
      <c r="R16" s="18"/>
      <c r="S16" s="18"/>
      <c r="T16" s="18"/>
      <c r="U16" s="69"/>
    </row>
    <row r="17" spans="1:21" ht="40.799999999999997" x14ac:dyDescent="0.25">
      <c r="A17" s="15">
        <v>606</v>
      </c>
      <c r="B17" s="31" t="s">
        <v>9</v>
      </c>
      <c r="C17" s="211" t="s">
        <v>31</v>
      </c>
      <c r="D17" s="15" t="s">
        <v>14</v>
      </c>
      <c r="E17" s="59">
        <v>0</v>
      </c>
      <c r="F17" s="8">
        <v>0</v>
      </c>
      <c r="G17" s="5"/>
      <c r="H17" s="18"/>
      <c r="I17" s="10"/>
      <c r="J17" s="10"/>
      <c r="K17" s="10"/>
      <c r="L17" s="1"/>
      <c r="M17" s="195"/>
      <c r="N17" s="59">
        <f>O17+P17+Q17+R17+U17</f>
        <v>0</v>
      </c>
      <c r="O17" s="204">
        <v>0</v>
      </c>
      <c r="P17" s="5"/>
      <c r="Q17" s="18"/>
      <c r="R17" s="10"/>
      <c r="S17" s="10"/>
      <c r="T17" s="10"/>
      <c r="U17" s="1"/>
    </row>
    <row r="18" spans="1:21" ht="40.799999999999997" x14ac:dyDescent="0.25">
      <c r="A18" s="15">
        <v>606</v>
      </c>
      <c r="B18" s="31" t="s">
        <v>9</v>
      </c>
      <c r="C18" s="211" t="s">
        <v>32</v>
      </c>
      <c r="D18" s="15" t="s">
        <v>14</v>
      </c>
      <c r="E18" s="59">
        <v>0</v>
      </c>
      <c r="F18" s="8">
        <v>0</v>
      </c>
      <c r="G18" s="5"/>
      <c r="H18" s="18"/>
      <c r="I18" s="10"/>
      <c r="J18" s="10"/>
      <c r="K18" s="10"/>
      <c r="L18" s="1"/>
      <c r="M18" s="195"/>
      <c r="N18" s="59">
        <f t="shared" ref="N18:N52" si="2">O18+P18+Q18+R18+U18</f>
        <v>0</v>
      </c>
      <c r="O18" s="204">
        <v>0</v>
      </c>
      <c r="P18" s="5"/>
      <c r="Q18" s="18"/>
      <c r="R18" s="10"/>
      <c r="S18" s="10"/>
      <c r="T18" s="10"/>
      <c r="U18" s="1"/>
    </row>
    <row r="19" spans="1:21" ht="48" x14ac:dyDescent="0.25">
      <c r="A19" s="15">
        <v>606</v>
      </c>
      <c r="B19" s="31" t="s">
        <v>9</v>
      </c>
      <c r="C19" s="7" t="s">
        <v>51</v>
      </c>
      <c r="D19" s="15" t="s">
        <v>14</v>
      </c>
      <c r="E19" s="59">
        <v>0</v>
      </c>
      <c r="F19" s="4">
        <v>0</v>
      </c>
      <c r="G19" s="5"/>
      <c r="H19" s="10"/>
      <c r="I19" s="10"/>
      <c r="J19" s="10"/>
      <c r="K19" s="10"/>
      <c r="L19" s="1"/>
      <c r="M19" s="195"/>
      <c r="N19" s="59">
        <f t="shared" si="2"/>
        <v>0</v>
      </c>
      <c r="O19" s="199">
        <v>0</v>
      </c>
      <c r="P19" s="5"/>
      <c r="Q19" s="10"/>
      <c r="R19" s="10"/>
      <c r="S19" s="10"/>
      <c r="T19" s="10"/>
      <c r="U19" s="1"/>
    </row>
    <row r="20" spans="1:21" ht="40.799999999999997" x14ac:dyDescent="0.25">
      <c r="A20" s="15">
        <v>606</v>
      </c>
      <c r="B20" s="31" t="s">
        <v>9</v>
      </c>
      <c r="C20" s="210" t="s">
        <v>33</v>
      </c>
      <c r="D20" s="15" t="s">
        <v>14</v>
      </c>
      <c r="E20" s="59">
        <v>0</v>
      </c>
      <c r="F20" s="4">
        <v>0</v>
      </c>
      <c r="G20" s="5"/>
      <c r="H20" s="10"/>
      <c r="I20" s="10"/>
      <c r="J20" s="10"/>
      <c r="K20" s="10"/>
      <c r="L20" s="1"/>
      <c r="M20" s="195"/>
      <c r="N20" s="59">
        <v>0</v>
      </c>
      <c r="O20" s="199">
        <v>0</v>
      </c>
      <c r="P20" s="5"/>
      <c r="Q20" s="18">
        <v>0</v>
      </c>
      <c r="R20" s="10"/>
      <c r="S20" s="10"/>
      <c r="T20" s="10"/>
      <c r="U20" s="1"/>
    </row>
    <row r="21" spans="1:21" ht="48" x14ac:dyDescent="0.25">
      <c r="A21" s="15">
        <v>606</v>
      </c>
      <c r="B21" s="31" t="s">
        <v>9</v>
      </c>
      <c r="C21" s="7" t="s">
        <v>34</v>
      </c>
      <c r="D21" s="15" t="s">
        <v>14</v>
      </c>
      <c r="E21" s="59">
        <v>0</v>
      </c>
      <c r="F21" s="4">
        <v>0</v>
      </c>
      <c r="G21" s="5"/>
      <c r="H21" s="10"/>
      <c r="I21" s="10"/>
      <c r="J21" s="10"/>
      <c r="K21" s="10"/>
      <c r="L21" s="1"/>
      <c r="M21" s="195"/>
      <c r="N21" s="59">
        <f t="shared" si="2"/>
        <v>0</v>
      </c>
      <c r="O21" s="199">
        <v>0</v>
      </c>
      <c r="P21" s="5"/>
      <c r="Q21" s="10"/>
      <c r="R21" s="10"/>
      <c r="S21" s="10"/>
      <c r="T21" s="10"/>
      <c r="U21" s="1"/>
    </row>
    <row r="22" spans="1:21" ht="60" x14ac:dyDescent="0.25">
      <c r="A22" s="15">
        <v>606</v>
      </c>
      <c r="B22" s="31" t="s">
        <v>9</v>
      </c>
      <c r="C22" s="73" t="s">
        <v>67</v>
      </c>
      <c r="D22" s="15" t="s">
        <v>68</v>
      </c>
      <c r="E22" s="59">
        <v>0</v>
      </c>
      <c r="F22" s="4">
        <v>0</v>
      </c>
      <c r="G22" s="5"/>
      <c r="H22" s="10"/>
      <c r="I22" s="10"/>
      <c r="J22" s="10"/>
      <c r="K22" s="10"/>
      <c r="L22" s="1"/>
      <c r="M22" s="195"/>
      <c r="N22" s="59">
        <f t="shared" si="2"/>
        <v>0</v>
      </c>
      <c r="O22" s="199">
        <v>0</v>
      </c>
      <c r="P22" s="5"/>
      <c r="Q22" s="10"/>
      <c r="R22" s="10"/>
      <c r="S22" s="10"/>
      <c r="T22" s="10"/>
      <c r="U22" s="1"/>
    </row>
    <row r="23" spans="1:21" ht="40.799999999999997" x14ac:dyDescent="0.25">
      <c r="A23" s="15">
        <v>606</v>
      </c>
      <c r="B23" s="31" t="s">
        <v>9</v>
      </c>
      <c r="C23" s="73" t="s">
        <v>78</v>
      </c>
      <c r="D23" s="15" t="s">
        <v>14</v>
      </c>
      <c r="E23" s="59">
        <v>0</v>
      </c>
      <c r="F23" s="4">
        <v>0</v>
      </c>
      <c r="G23" s="5"/>
      <c r="H23" s="10"/>
      <c r="I23" s="10"/>
      <c r="J23" s="10"/>
      <c r="K23" s="10"/>
      <c r="L23" s="1"/>
      <c r="M23" s="195"/>
      <c r="N23" s="59">
        <f t="shared" si="2"/>
        <v>0</v>
      </c>
      <c r="O23" s="199">
        <v>0</v>
      </c>
      <c r="P23" s="5"/>
      <c r="Q23" s="10"/>
      <c r="R23" s="10"/>
      <c r="S23" s="10"/>
      <c r="T23" s="10"/>
      <c r="U23" s="1"/>
    </row>
    <row r="24" spans="1:21" ht="40.799999999999997" x14ac:dyDescent="0.3">
      <c r="A24" s="15">
        <v>606</v>
      </c>
      <c r="B24" s="31" t="s">
        <v>9</v>
      </c>
      <c r="C24" s="212" t="s">
        <v>35</v>
      </c>
      <c r="D24" s="15" t="s">
        <v>14</v>
      </c>
      <c r="E24" s="59">
        <v>219400</v>
      </c>
      <c r="F24" s="92">
        <v>0</v>
      </c>
      <c r="G24" s="5"/>
      <c r="H24" s="10"/>
      <c r="I24" s="10"/>
      <c r="J24" s="10"/>
      <c r="K24" s="10"/>
      <c r="L24" s="120">
        <v>219460</v>
      </c>
      <c r="M24" s="195"/>
      <c r="N24" s="59">
        <f t="shared" si="2"/>
        <v>219460</v>
      </c>
      <c r="O24" s="201">
        <v>0</v>
      </c>
      <c r="P24" s="5"/>
      <c r="Q24" s="10"/>
      <c r="R24" s="10"/>
      <c r="S24" s="10"/>
      <c r="T24" s="10"/>
      <c r="U24" s="120">
        <v>219460</v>
      </c>
    </row>
    <row r="25" spans="1:21" ht="48" x14ac:dyDescent="0.25">
      <c r="A25" s="15">
        <v>606</v>
      </c>
      <c r="B25" s="31" t="s">
        <v>9</v>
      </c>
      <c r="C25" s="212" t="s">
        <v>54</v>
      </c>
      <c r="D25" s="15" t="s">
        <v>13</v>
      </c>
      <c r="E25" s="59">
        <v>0</v>
      </c>
      <c r="F25" s="4">
        <v>0</v>
      </c>
      <c r="G25" s="5"/>
      <c r="H25" s="10"/>
      <c r="I25" s="10"/>
      <c r="J25" s="10"/>
      <c r="K25" s="10"/>
      <c r="L25" s="1"/>
      <c r="M25" s="195"/>
      <c r="N25" s="59">
        <f t="shared" si="2"/>
        <v>0</v>
      </c>
      <c r="O25" s="199">
        <v>0</v>
      </c>
      <c r="P25" s="5"/>
      <c r="Q25" s="10"/>
      <c r="R25" s="10"/>
      <c r="S25" s="10"/>
      <c r="T25" s="10"/>
      <c r="U25" s="1"/>
    </row>
    <row r="26" spans="1:21" ht="48" x14ac:dyDescent="0.25">
      <c r="A26" s="15">
        <v>606</v>
      </c>
      <c r="B26" s="31" t="s">
        <v>9</v>
      </c>
      <c r="C26" s="73" t="s">
        <v>36</v>
      </c>
      <c r="D26" s="15" t="s">
        <v>14</v>
      </c>
      <c r="E26" s="59">
        <v>0</v>
      </c>
      <c r="F26" s="92">
        <v>0</v>
      </c>
      <c r="G26" s="5"/>
      <c r="H26" s="10"/>
      <c r="I26" s="10"/>
      <c r="J26" s="10"/>
      <c r="K26" s="10"/>
      <c r="L26" s="1"/>
      <c r="M26" s="195"/>
      <c r="N26" s="59">
        <f t="shared" si="2"/>
        <v>0</v>
      </c>
      <c r="O26" s="201">
        <v>0</v>
      </c>
      <c r="P26" s="5"/>
      <c r="Q26" s="10"/>
      <c r="R26" s="10"/>
      <c r="S26" s="10"/>
      <c r="T26" s="10"/>
      <c r="U26" s="1"/>
    </row>
    <row r="27" spans="1:21" ht="40.799999999999997" x14ac:dyDescent="0.25">
      <c r="A27" s="15">
        <v>606</v>
      </c>
      <c r="B27" s="31" t="s">
        <v>9</v>
      </c>
      <c r="C27" s="212" t="s">
        <v>37</v>
      </c>
      <c r="D27" s="15" t="s">
        <v>14</v>
      </c>
      <c r="E27" s="59">
        <v>0</v>
      </c>
      <c r="F27" s="53">
        <v>0</v>
      </c>
      <c r="G27" s="5"/>
      <c r="H27" s="10"/>
      <c r="I27" s="10"/>
      <c r="J27" s="10"/>
      <c r="K27" s="10"/>
      <c r="L27" s="1"/>
      <c r="M27" s="195"/>
      <c r="N27" s="59">
        <f t="shared" si="2"/>
        <v>0</v>
      </c>
      <c r="O27" s="201">
        <v>0</v>
      </c>
      <c r="P27" s="5"/>
      <c r="Q27" s="10"/>
      <c r="R27" s="10"/>
      <c r="S27" s="10"/>
      <c r="T27" s="10"/>
      <c r="U27" s="1"/>
    </row>
    <row r="28" spans="1:21" ht="60" x14ac:dyDescent="0.25">
      <c r="A28" s="189">
        <v>606</v>
      </c>
      <c r="B28" s="190" t="s">
        <v>9</v>
      </c>
      <c r="C28" s="191" t="s">
        <v>128</v>
      </c>
      <c r="D28" s="15" t="s">
        <v>84</v>
      </c>
      <c r="E28" s="59">
        <v>3984</v>
      </c>
      <c r="F28" s="53">
        <v>3984</v>
      </c>
      <c r="G28" s="5"/>
      <c r="H28" s="10"/>
      <c r="I28" s="10"/>
      <c r="J28" s="10"/>
      <c r="K28" s="10"/>
      <c r="L28" s="1"/>
      <c r="M28" s="205" t="s">
        <v>147</v>
      </c>
      <c r="N28" s="59">
        <f t="shared" si="2"/>
        <v>3984</v>
      </c>
      <c r="O28" s="92">
        <v>3984</v>
      </c>
      <c r="P28" s="5"/>
      <c r="Q28" s="10"/>
      <c r="R28" s="10"/>
      <c r="S28" s="10"/>
      <c r="T28" s="10"/>
      <c r="U28" s="1"/>
    </row>
    <row r="29" spans="1:21" ht="48" x14ac:dyDescent="0.25">
      <c r="A29" s="189">
        <v>606</v>
      </c>
      <c r="B29" s="190" t="s">
        <v>9</v>
      </c>
      <c r="C29" s="191" t="s">
        <v>129</v>
      </c>
      <c r="D29" s="15" t="s">
        <v>84</v>
      </c>
      <c r="E29" s="156">
        <v>5076</v>
      </c>
      <c r="F29" s="92">
        <v>5076</v>
      </c>
      <c r="G29" s="4"/>
      <c r="H29" s="18"/>
      <c r="I29" s="18"/>
      <c r="J29" s="18"/>
      <c r="K29" s="18"/>
      <c r="L29" s="69"/>
      <c r="M29" s="205"/>
      <c r="N29" s="156">
        <f t="shared" si="2"/>
        <v>5076</v>
      </c>
      <c r="O29" s="92">
        <v>5076</v>
      </c>
      <c r="P29" s="4"/>
      <c r="Q29" s="18"/>
      <c r="R29" s="18"/>
      <c r="S29" s="18"/>
      <c r="T29" s="18"/>
      <c r="U29" s="69"/>
    </row>
    <row r="30" spans="1:21" ht="48" x14ac:dyDescent="0.25">
      <c r="A30" s="189">
        <v>606</v>
      </c>
      <c r="B30" s="190" t="s">
        <v>9</v>
      </c>
      <c r="C30" s="191" t="s">
        <v>130</v>
      </c>
      <c r="D30" s="15" t="s">
        <v>84</v>
      </c>
      <c r="E30" s="156">
        <v>2376</v>
      </c>
      <c r="F30" s="92">
        <v>2376</v>
      </c>
      <c r="G30" s="4"/>
      <c r="H30" s="18"/>
      <c r="I30" s="18"/>
      <c r="J30" s="18"/>
      <c r="K30" s="18"/>
      <c r="L30" s="69"/>
      <c r="M30" s="205"/>
      <c r="N30" s="156">
        <v>2376</v>
      </c>
      <c r="O30" s="92">
        <v>2376</v>
      </c>
      <c r="P30" s="4"/>
      <c r="Q30" s="18"/>
      <c r="R30" s="18"/>
      <c r="S30" s="18"/>
      <c r="T30" s="18"/>
      <c r="U30" s="69"/>
    </row>
    <row r="31" spans="1:21" ht="48" x14ac:dyDescent="0.25">
      <c r="A31" s="189">
        <v>606</v>
      </c>
      <c r="B31" s="190" t="s">
        <v>9</v>
      </c>
      <c r="C31" s="191" t="s">
        <v>131</v>
      </c>
      <c r="D31" s="15" t="s">
        <v>84</v>
      </c>
      <c r="E31" s="156">
        <v>4428</v>
      </c>
      <c r="F31" s="92">
        <v>4428</v>
      </c>
      <c r="G31" s="4"/>
      <c r="H31" s="18"/>
      <c r="I31" s="18"/>
      <c r="J31" s="18"/>
      <c r="K31" s="18"/>
      <c r="L31" s="69"/>
      <c r="M31" s="205"/>
      <c r="N31" s="156">
        <v>4428</v>
      </c>
      <c r="O31" s="92">
        <v>4428</v>
      </c>
      <c r="P31" s="4"/>
      <c r="Q31" s="18"/>
      <c r="R31" s="18"/>
      <c r="S31" s="18"/>
      <c r="T31" s="18"/>
      <c r="U31" s="69"/>
    </row>
    <row r="32" spans="1:21" ht="48" x14ac:dyDescent="0.25">
      <c r="A32" s="189">
        <v>606</v>
      </c>
      <c r="B32" s="190" t="s">
        <v>9</v>
      </c>
      <c r="C32" s="191" t="s">
        <v>132</v>
      </c>
      <c r="D32" s="15" t="s">
        <v>84</v>
      </c>
      <c r="E32" s="156">
        <v>4692</v>
      </c>
      <c r="F32" s="92">
        <v>4692</v>
      </c>
      <c r="G32" s="4"/>
      <c r="H32" s="18"/>
      <c r="I32" s="18"/>
      <c r="J32" s="18"/>
      <c r="K32" s="18"/>
      <c r="L32" s="69"/>
      <c r="M32" s="205"/>
      <c r="N32" s="156">
        <v>4692</v>
      </c>
      <c r="O32" s="92">
        <v>4692</v>
      </c>
      <c r="P32" s="4"/>
      <c r="Q32" s="18"/>
      <c r="R32" s="18"/>
      <c r="S32" s="18"/>
      <c r="T32" s="18"/>
      <c r="U32" s="69"/>
    </row>
    <row r="33" spans="1:21" ht="84" x14ac:dyDescent="0.25">
      <c r="A33" s="189">
        <v>606</v>
      </c>
      <c r="B33" s="190" t="s">
        <v>9</v>
      </c>
      <c r="C33" s="191" t="s">
        <v>133</v>
      </c>
      <c r="D33" s="15" t="s">
        <v>84</v>
      </c>
      <c r="E33" s="156">
        <v>18612</v>
      </c>
      <c r="F33" s="92">
        <v>18612</v>
      </c>
      <c r="G33" s="4"/>
      <c r="H33" s="18"/>
      <c r="I33" s="18"/>
      <c r="J33" s="18"/>
      <c r="K33" s="18"/>
      <c r="L33" s="69"/>
      <c r="M33" s="205"/>
      <c r="N33" s="156">
        <v>18612</v>
      </c>
      <c r="O33" s="92">
        <v>18612</v>
      </c>
      <c r="P33" s="4"/>
      <c r="Q33" s="18"/>
      <c r="R33" s="18"/>
      <c r="S33" s="18"/>
      <c r="T33" s="18"/>
      <c r="U33" s="69"/>
    </row>
    <row r="34" spans="1:21" ht="57.75" customHeight="1" x14ac:dyDescent="0.25">
      <c r="A34" s="189">
        <v>606</v>
      </c>
      <c r="B34" s="190" t="s">
        <v>9</v>
      </c>
      <c r="C34" s="191" t="s">
        <v>134</v>
      </c>
      <c r="D34" s="15" t="s">
        <v>84</v>
      </c>
      <c r="E34" s="156">
        <v>7536</v>
      </c>
      <c r="F34" s="92">
        <v>7536</v>
      </c>
      <c r="G34" s="4"/>
      <c r="H34" s="18"/>
      <c r="I34" s="18"/>
      <c r="J34" s="18"/>
      <c r="K34" s="18"/>
      <c r="L34" s="69"/>
      <c r="M34" s="205"/>
      <c r="N34" s="156">
        <v>7536</v>
      </c>
      <c r="O34" s="92">
        <v>7536</v>
      </c>
      <c r="P34" s="4"/>
      <c r="Q34" s="18"/>
      <c r="R34" s="18"/>
      <c r="S34" s="18"/>
      <c r="T34" s="18"/>
      <c r="U34" s="69"/>
    </row>
    <row r="35" spans="1:21" ht="2.25" hidden="1" customHeight="1" x14ac:dyDescent="0.25">
      <c r="A35" s="15"/>
      <c r="B35" s="31"/>
      <c r="C35" s="70"/>
      <c r="D35" s="15"/>
      <c r="E35" s="59">
        <f>F35+G35+H35+I35+L35</f>
        <v>0</v>
      </c>
      <c r="F35" s="53"/>
      <c r="G35" s="5"/>
      <c r="H35" s="10"/>
      <c r="I35" s="10"/>
      <c r="J35" s="10"/>
      <c r="K35" s="10"/>
      <c r="L35" s="1"/>
      <c r="M35" s="195">
        <f>N35-E35</f>
        <v>0</v>
      </c>
      <c r="N35" s="59">
        <f t="shared" si="2"/>
        <v>0</v>
      </c>
      <c r="O35" s="53"/>
      <c r="P35" s="5"/>
      <c r="Q35" s="10"/>
      <c r="R35" s="10"/>
      <c r="S35" s="10"/>
      <c r="T35" s="10"/>
      <c r="U35" s="1"/>
    </row>
    <row r="36" spans="1:21" ht="26.25" customHeight="1" x14ac:dyDescent="0.25">
      <c r="A36" s="166"/>
      <c r="B36" s="167"/>
      <c r="C36" s="163" t="s">
        <v>80</v>
      </c>
      <c r="D36" s="94"/>
      <c r="E36" s="21"/>
      <c r="F36" s="4"/>
      <c r="G36" s="4"/>
      <c r="H36" s="18"/>
      <c r="I36" s="18"/>
      <c r="J36" s="18"/>
      <c r="K36" s="18"/>
      <c r="L36" s="69"/>
      <c r="M36" s="195"/>
      <c r="N36" s="99"/>
      <c r="O36" s="4"/>
      <c r="P36" s="4"/>
      <c r="Q36" s="18"/>
      <c r="R36" s="18"/>
      <c r="S36" s="18"/>
      <c r="T36" s="18"/>
      <c r="U36" s="69"/>
    </row>
    <row r="37" spans="1:21" ht="48" x14ac:dyDescent="0.25">
      <c r="A37" s="15">
        <v>606</v>
      </c>
      <c r="B37" s="31" t="s">
        <v>9</v>
      </c>
      <c r="C37" s="7" t="s">
        <v>38</v>
      </c>
      <c r="D37" s="12" t="s">
        <v>47</v>
      </c>
      <c r="E37" s="59">
        <v>0</v>
      </c>
      <c r="F37" s="4">
        <v>0</v>
      </c>
      <c r="G37" s="5"/>
      <c r="H37" s="10"/>
      <c r="I37" s="10"/>
      <c r="J37" s="10"/>
      <c r="K37" s="10"/>
      <c r="L37" s="1"/>
      <c r="M37" s="195"/>
      <c r="N37" s="59">
        <f t="shared" si="2"/>
        <v>0</v>
      </c>
      <c r="O37" s="199">
        <v>0</v>
      </c>
      <c r="P37" s="5"/>
      <c r="Q37" s="10"/>
      <c r="R37" s="10"/>
      <c r="S37" s="10"/>
      <c r="T37" s="10"/>
      <c r="U37" s="1"/>
    </row>
    <row r="38" spans="1:21" ht="40.799999999999997" x14ac:dyDescent="0.3">
      <c r="A38" s="15">
        <v>606</v>
      </c>
      <c r="B38" s="31" t="s">
        <v>9</v>
      </c>
      <c r="C38" s="211" t="s">
        <v>39</v>
      </c>
      <c r="D38" s="12" t="s">
        <v>47</v>
      </c>
      <c r="E38" s="59">
        <v>0</v>
      </c>
      <c r="F38" s="4">
        <v>0</v>
      </c>
      <c r="G38" s="5"/>
      <c r="H38" s="7"/>
      <c r="I38" s="5"/>
      <c r="J38" s="5"/>
      <c r="K38" s="5"/>
      <c r="L38" s="10" t="s">
        <v>147</v>
      </c>
      <c r="M38" s="195"/>
      <c r="N38" s="59">
        <f t="shared" si="2"/>
        <v>0</v>
      </c>
      <c r="O38" s="199">
        <v>0</v>
      </c>
      <c r="P38" s="5"/>
      <c r="Q38" s="7"/>
      <c r="R38" s="5"/>
      <c r="S38" s="5"/>
      <c r="T38" s="5"/>
      <c r="U38" s="10"/>
    </row>
    <row r="39" spans="1:21" ht="40.799999999999997" x14ac:dyDescent="0.25">
      <c r="A39" s="15">
        <v>606</v>
      </c>
      <c r="B39" s="31" t="s">
        <v>9</v>
      </c>
      <c r="C39" s="7" t="s">
        <v>40</v>
      </c>
      <c r="D39" s="12" t="s">
        <v>47</v>
      </c>
      <c r="E39" s="59">
        <v>0</v>
      </c>
      <c r="F39" s="4">
        <v>0</v>
      </c>
      <c r="G39" s="5"/>
      <c r="H39" s="10"/>
      <c r="I39" s="10"/>
      <c r="J39" s="10"/>
      <c r="K39" s="10"/>
      <c r="L39" s="1"/>
      <c r="M39" s="195"/>
      <c r="N39" s="59">
        <f t="shared" si="2"/>
        <v>0</v>
      </c>
      <c r="O39" s="199">
        <v>0</v>
      </c>
      <c r="P39" s="5"/>
      <c r="Q39" s="10"/>
      <c r="R39" s="10"/>
      <c r="S39" s="10"/>
      <c r="T39" s="10"/>
      <c r="U39" s="1"/>
    </row>
    <row r="40" spans="1:21" ht="52.5" customHeight="1" x14ac:dyDescent="0.25">
      <c r="A40" s="15">
        <v>606</v>
      </c>
      <c r="B40" s="31" t="s">
        <v>9</v>
      </c>
      <c r="C40" s="73" t="s">
        <v>41</v>
      </c>
      <c r="D40" s="12" t="s">
        <v>47</v>
      </c>
      <c r="E40" s="59">
        <v>0</v>
      </c>
      <c r="F40" s="4">
        <v>0</v>
      </c>
      <c r="G40" s="5"/>
      <c r="H40" s="10"/>
      <c r="I40" s="10"/>
      <c r="J40" s="10"/>
      <c r="K40" s="10"/>
      <c r="L40" s="1"/>
      <c r="M40" s="195"/>
      <c r="N40" s="59">
        <f t="shared" si="2"/>
        <v>0</v>
      </c>
      <c r="O40" s="199">
        <v>0</v>
      </c>
      <c r="P40" s="5"/>
      <c r="Q40" s="10"/>
      <c r="R40" s="10"/>
      <c r="S40" s="10"/>
      <c r="T40" s="10"/>
      <c r="U40" s="1"/>
    </row>
    <row r="41" spans="1:21" ht="35.25" customHeight="1" x14ac:dyDescent="0.25">
      <c r="A41" s="158"/>
      <c r="B41" s="159"/>
      <c r="C41" s="163" t="s">
        <v>86</v>
      </c>
      <c r="D41" s="158"/>
      <c r="E41" s="99"/>
      <c r="F41" s="157"/>
      <c r="G41" s="4"/>
      <c r="H41" s="18"/>
      <c r="I41" s="18"/>
      <c r="J41" s="18"/>
      <c r="K41" s="18"/>
      <c r="L41" s="69"/>
      <c r="M41" s="195"/>
      <c r="N41" s="99"/>
      <c r="O41" s="157"/>
      <c r="P41" s="4"/>
      <c r="Q41" s="18"/>
      <c r="R41" s="18"/>
      <c r="S41" s="18"/>
      <c r="T41" s="18"/>
      <c r="U41" s="69"/>
    </row>
    <row r="42" spans="1:21" ht="40.799999999999997" x14ac:dyDescent="0.25">
      <c r="A42" s="15">
        <v>606</v>
      </c>
      <c r="B42" s="31" t="s">
        <v>9</v>
      </c>
      <c r="C42" s="73" t="s">
        <v>42</v>
      </c>
      <c r="D42" s="15" t="s">
        <v>13</v>
      </c>
      <c r="E42" s="59">
        <v>0</v>
      </c>
      <c r="F42" s="5">
        <v>0</v>
      </c>
      <c r="G42" s="5"/>
      <c r="H42" s="10"/>
      <c r="I42" s="10"/>
      <c r="J42" s="10"/>
      <c r="K42" s="10"/>
      <c r="L42" s="1"/>
      <c r="M42" s="195"/>
      <c r="N42" s="59">
        <f t="shared" si="2"/>
        <v>0</v>
      </c>
      <c r="O42" s="199">
        <v>0</v>
      </c>
      <c r="P42" s="5"/>
      <c r="Q42" s="10"/>
      <c r="R42" s="10"/>
      <c r="S42" s="10"/>
      <c r="T42" s="10"/>
      <c r="U42" s="1"/>
    </row>
    <row r="43" spans="1:21" ht="58.5" customHeight="1" thickBot="1" x14ac:dyDescent="0.3">
      <c r="A43" s="177">
        <v>606</v>
      </c>
      <c r="B43" s="178" t="s">
        <v>9</v>
      </c>
      <c r="C43" s="225" t="s">
        <v>52</v>
      </c>
      <c r="D43" s="177" t="s">
        <v>47</v>
      </c>
      <c r="E43" s="183">
        <v>0</v>
      </c>
      <c r="F43" s="184">
        <v>0</v>
      </c>
      <c r="G43" s="182"/>
      <c r="H43" s="185">
        <v>0</v>
      </c>
      <c r="I43" s="185"/>
      <c r="J43" s="185"/>
      <c r="K43" s="185"/>
      <c r="L43" s="186"/>
      <c r="M43" s="196"/>
      <c r="N43" s="183">
        <f t="shared" si="2"/>
        <v>0</v>
      </c>
      <c r="O43" s="206">
        <v>0</v>
      </c>
      <c r="P43" s="182"/>
      <c r="Q43" s="221">
        <v>0</v>
      </c>
      <c r="R43" s="185"/>
      <c r="S43" s="185"/>
      <c r="T43" s="185"/>
      <c r="U43" s="186"/>
    </row>
    <row r="44" spans="1:21" ht="150.75" customHeight="1" x14ac:dyDescent="0.25">
      <c r="A44" s="168">
        <v>619</v>
      </c>
      <c r="B44" s="169" t="s">
        <v>9</v>
      </c>
      <c r="C44" s="170" t="s">
        <v>138</v>
      </c>
      <c r="D44" s="187" t="s">
        <v>58</v>
      </c>
      <c r="E44" s="174">
        <v>0</v>
      </c>
      <c r="F44" s="173">
        <v>0</v>
      </c>
      <c r="G44" s="173"/>
      <c r="H44" s="175"/>
      <c r="I44" s="175"/>
      <c r="J44" s="175"/>
      <c r="K44" s="175"/>
      <c r="L44" s="176"/>
      <c r="M44" s="197"/>
      <c r="N44" s="174">
        <f t="shared" si="2"/>
        <v>0</v>
      </c>
      <c r="O44" s="207">
        <v>0</v>
      </c>
      <c r="P44" s="173"/>
      <c r="Q44" s="175"/>
      <c r="R44" s="175"/>
      <c r="S44" s="175"/>
      <c r="T44" s="175"/>
      <c r="U44" s="176"/>
    </row>
    <row r="45" spans="1:21" ht="40.799999999999997" x14ac:dyDescent="0.25">
      <c r="A45" s="15">
        <v>619</v>
      </c>
      <c r="B45" s="12" t="s">
        <v>9</v>
      </c>
      <c r="C45" s="7" t="s">
        <v>15</v>
      </c>
      <c r="D45" s="12" t="s">
        <v>50</v>
      </c>
      <c r="E45" s="59">
        <v>0</v>
      </c>
      <c r="F45" s="4">
        <v>0</v>
      </c>
      <c r="G45" s="5"/>
      <c r="H45" s="18"/>
      <c r="I45" s="5"/>
      <c r="J45" s="5"/>
      <c r="K45" s="5"/>
      <c r="L45" s="1"/>
      <c r="M45" s="195"/>
      <c r="N45" s="59">
        <f t="shared" si="2"/>
        <v>0</v>
      </c>
      <c r="O45" s="199">
        <v>0</v>
      </c>
      <c r="P45" s="5"/>
      <c r="Q45" s="18"/>
      <c r="R45" s="5"/>
      <c r="S45" s="5"/>
      <c r="T45" s="5"/>
      <c r="U45" s="1"/>
    </row>
    <row r="46" spans="1:21" ht="60" x14ac:dyDescent="0.25">
      <c r="A46" s="189">
        <v>619</v>
      </c>
      <c r="B46" s="189" t="s">
        <v>9</v>
      </c>
      <c r="C46" s="192" t="s">
        <v>135</v>
      </c>
      <c r="D46" s="189" t="s">
        <v>84</v>
      </c>
      <c r="E46" s="59">
        <v>159599</v>
      </c>
      <c r="F46" s="4">
        <v>159599</v>
      </c>
      <c r="G46" s="4"/>
      <c r="H46" s="18"/>
      <c r="I46" s="4"/>
      <c r="J46" s="4"/>
      <c r="K46" s="4"/>
      <c r="L46" s="69"/>
      <c r="M46" s="195">
        <v>17576</v>
      </c>
      <c r="N46" s="59">
        <v>177175</v>
      </c>
      <c r="O46" s="199">
        <v>177175</v>
      </c>
      <c r="P46" s="5"/>
      <c r="Q46" s="18"/>
      <c r="R46" s="5"/>
      <c r="S46" s="5"/>
      <c r="T46" s="5"/>
      <c r="U46" s="1"/>
    </row>
    <row r="47" spans="1:21" ht="72" x14ac:dyDescent="0.25">
      <c r="A47" s="189">
        <v>606</v>
      </c>
      <c r="B47" s="189" t="s">
        <v>9</v>
      </c>
      <c r="C47" s="192" t="s">
        <v>146</v>
      </c>
      <c r="D47" s="189" t="s">
        <v>84</v>
      </c>
      <c r="E47" s="59">
        <v>33456</v>
      </c>
      <c r="F47" s="4">
        <v>33456</v>
      </c>
      <c r="G47" s="4"/>
      <c r="H47" s="18"/>
      <c r="I47" s="4"/>
      <c r="J47" s="4"/>
      <c r="K47" s="4"/>
      <c r="L47" s="69"/>
      <c r="M47" s="195">
        <v>-17576</v>
      </c>
      <c r="N47" s="59">
        <v>15880</v>
      </c>
      <c r="O47" s="199">
        <v>15880</v>
      </c>
      <c r="P47" s="5"/>
      <c r="Q47" s="18"/>
      <c r="R47" s="5"/>
      <c r="S47" s="5"/>
      <c r="T47" s="5"/>
      <c r="U47" s="1"/>
    </row>
    <row r="48" spans="1:21" ht="72" x14ac:dyDescent="0.25">
      <c r="A48" s="189">
        <v>606</v>
      </c>
      <c r="B48" s="189" t="s">
        <v>9</v>
      </c>
      <c r="C48" s="192" t="s">
        <v>144</v>
      </c>
      <c r="D48" s="189" t="s">
        <v>84</v>
      </c>
      <c r="E48" s="59">
        <v>15720</v>
      </c>
      <c r="F48" s="4">
        <v>15720</v>
      </c>
      <c r="G48" s="4"/>
      <c r="H48" s="18"/>
      <c r="I48" s="4"/>
      <c r="J48" s="4"/>
      <c r="K48" s="4"/>
      <c r="L48" s="69"/>
      <c r="M48" s="195"/>
      <c r="N48" s="59">
        <v>15720</v>
      </c>
      <c r="O48" s="199">
        <v>15720</v>
      </c>
      <c r="P48" s="5"/>
      <c r="Q48" s="18"/>
      <c r="R48" s="5"/>
      <c r="S48" s="5"/>
      <c r="T48" s="5"/>
      <c r="U48" s="1"/>
    </row>
    <row r="49" spans="1:21" ht="84" customHeight="1" x14ac:dyDescent="0.25">
      <c r="A49" s="12">
        <v>606</v>
      </c>
      <c r="B49" s="12" t="s">
        <v>9</v>
      </c>
      <c r="C49" s="211" t="s">
        <v>145</v>
      </c>
      <c r="D49" s="12" t="s">
        <v>84</v>
      </c>
      <c r="E49" s="99">
        <f>F49+G49+H49+I49+L49</f>
        <v>0</v>
      </c>
      <c r="F49" s="4">
        <v>0</v>
      </c>
      <c r="G49" s="4"/>
      <c r="H49" s="18"/>
      <c r="I49" s="4"/>
      <c r="J49" s="4"/>
      <c r="K49" s="4"/>
      <c r="L49" s="69"/>
      <c r="M49" s="195"/>
      <c r="N49" s="99">
        <v>0</v>
      </c>
      <c r="O49" s="4">
        <v>0</v>
      </c>
      <c r="P49" s="4"/>
      <c r="Q49" s="18" t="s">
        <v>147</v>
      </c>
      <c r="R49" s="4"/>
      <c r="S49" s="4"/>
      <c r="T49" s="4"/>
      <c r="U49" s="69"/>
    </row>
    <row r="50" spans="1:21" ht="12.75" hidden="1" customHeight="1" x14ac:dyDescent="0.3">
      <c r="A50" s="117"/>
      <c r="B50" s="117"/>
      <c r="C50" s="118" t="s">
        <v>48</v>
      </c>
      <c r="D50" s="12"/>
      <c r="E50" s="99">
        <f>F50+G50+H50+I50+L50</f>
        <v>0</v>
      </c>
      <c r="F50" s="119">
        <v>0</v>
      </c>
      <c r="G50" s="119">
        <f>G59</f>
        <v>0</v>
      </c>
      <c r="H50" s="119">
        <v>0</v>
      </c>
      <c r="I50" s="119">
        <f>I59</f>
        <v>0</v>
      </c>
      <c r="J50" s="119"/>
      <c r="K50" s="119"/>
      <c r="L50" s="119">
        <f>L59</f>
        <v>0</v>
      </c>
      <c r="M50" s="195">
        <f>N50-E50</f>
        <v>0</v>
      </c>
      <c r="N50" s="99">
        <f t="shared" si="2"/>
        <v>0</v>
      </c>
      <c r="O50" s="119">
        <v>0</v>
      </c>
      <c r="P50" s="119">
        <f>P59</f>
        <v>0</v>
      </c>
      <c r="Q50" s="119">
        <v>0</v>
      </c>
      <c r="R50" s="119">
        <f>R59</f>
        <v>0</v>
      </c>
      <c r="S50" s="119"/>
      <c r="T50" s="119"/>
      <c r="U50" s="119">
        <f>U59</f>
        <v>0</v>
      </c>
    </row>
    <row r="51" spans="1:21" ht="2.25" hidden="1" customHeight="1" x14ac:dyDescent="0.25">
      <c r="A51" s="12"/>
      <c r="B51" s="12"/>
      <c r="C51" s="22"/>
      <c r="D51" s="150"/>
      <c r="E51" s="99">
        <f>F51+G51+H51+I51+L51</f>
        <v>0</v>
      </c>
      <c r="F51" s="4"/>
      <c r="G51" s="4"/>
      <c r="H51" s="18"/>
      <c r="I51" s="18"/>
      <c r="J51" s="18"/>
      <c r="K51" s="18"/>
      <c r="L51" s="69"/>
      <c r="M51" s="195">
        <f>N51-E51</f>
        <v>0</v>
      </c>
      <c r="N51" s="99">
        <f t="shared" si="2"/>
        <v>0</v>
      </c>
      <c r="O51" s="4"/>
      <c r="P51" s="4"/>
      <c r="Q51" s="18"/>
      <c r="R51" s="18"/>
      <c r="S51" s="18"/>
      <c r="T51" s="18"/>
      <c r="U51" s="69"/>
    </row>
    <row r="52" spans="1:21" ht="61.5" customHeight="1" x14ac:dyDescent="0.25">
      <c r="A52" s="12">
        <v>619</v>
      </c>
      <c r="B52" s="12" t="s">
        <v>9</v>
      </c>
      <c r="C52" s="213" t="s">
        <v>94</v>
      </c>
      <c r="D52" s="12" t="s">
        <v>70</v>
      </c>
      <c r="E52" s="99">
        <f>F52+G52+H52+I52+L52</f>
        <v>0</v>
      </c>
      <c r="F52" s="4">
        <v>0</v>
      </c>
      <c r="G52" s="4"/>
      <c r="H52" s="18"/>
      <c r="I52" s="18"/>
      <c r="J52" s="18"/>
      <c r="K52" s="18"/>
      <c r="L52" s="69"/>
      <c r="M52" s="195"/>
      <c r="N52" s="99">
        <f t="shared" si="2"/>
        <v>0</v>
      </c>
      <c r="O52" s="4">
        <v>0</v>
      </c>
      <c r="P52" s="4"/>
      <c r="Q52" s="18"/>
      <c r="R52" s="18"/>
      <c r="S52" s="18"/>
      <c r="T52" s="18"/>
      <c r="U52" s="69"/>
    </row>
    <row r="53" spans="1:21" ht="32.4" customHeight="1" x14ac:dyDescent="0.3">
      <c r="A53" s="79"/>
      <c r="B53" s="80"/>
      <c r="C53" s="81" t="s">
        <v>56</v>
      </c>
      <c r="D53" s="151"/>
      <c r="E53" s="51">
        <f>SUM(E54:E59)</f>
        <v>1505756</v>
      </c>
      <c r="F53" s="51">
        <f>SUM(F54:F59)</f>
        <v>67314</v>
      </c>
      <c r="G53" s="88">
        <f t="shared" ref="G53:I53" si="3">G54+G55+G56+G57+G59</f>
        <v>0</v>
      </c>
      <c r="H53" s="88">
        <f t="shared" si="3"/>
        <v>0</v>
      </c>
      <c r="I53" s="88">
        <f t="shared" si="3"/>
        <v>0</v>
      </c>
      <c r="J53" s="88"/>
      <c r="K53" s="88"/>
      <c r="L53" s="51">
        <f>SUM(L54:L59)</f>
        <v>1438442</v>
      </c>
      <c r="M53" s="193"/>
      <c r="N53" s="51">
        <f>SUM(N54:N59)</f>
        <v>1505756</v>
      </c>
      <c r="O53" s="51">
        <f>SUM(O54:O59)</f>
        <v>67314</v>
      </c>
      <c r="P53" s="88">
        <f t="shared" ref="P53:R53" si="4">P54+P55+P56+P57+P59</f>
        <v>0</v>
      </c>
      <c r="Q53" s="88">
        <f t="shared" si="4"/>
        <v>0</v>
      </c>
      <c r="R53" s="88">
        <f t="shared" si="4"/>
        <v>0</v>
      </c>
      <c r="S53" s="88"/>
      <c r="T53" s="88"/>
      <c r="U53" s="51">
        <f>SUM(U54:U59)</f>
        <v>1438442</v>
      </c>
    </row>
    <row r="54" spans="1:21" ht="91.5" customHeight="1" x14ac:dyDescent="0.3">
      <c r="A54" s="12">
        <v>832</v>
      </c>
      <c r="B54" s="31" t="s">
        <v>9</v>
      </c>
      <c r="C54" s="82" t="s">
        <v>60</v>
      </c>
      <c r="D54" s="149" t="s">
        <v>47</v>
      </c>
      <c r="E54" s="59">
        <v>19710</v>
      </c>
      <c r="F54" s="68">
        <v>19710</v>
      </c>
      <c r="G54" s="5"/>
      <c r="H54" s="10"/>
      <c r="I54" s="14"/>
      <c r="J54" s="14"/>
      <c r="K54" s="14"/>
      <c r="L54" s="38"/>
      <c r="M54" s="195">
        <f>N54-E54</f>
        <v>0</v>
      </c>
      <c r="N54" s="59">
        <f>O54+P54+Q54+R54+U54</f>
        <v>19710</v>
      </c>
      <c r="O54" s="68">
        <v>19710</v>
      </c>
      <c r="P54" s="5"/>
      <c r="Q54" s="10"/>
      <c r="R54" s="14"/>
      <c r="S54" s="14"/>
      <c r="T54" s="14"/>
      <c r="U54" s="38"/>
    </row>
    <row r="55" spans="1:21" ht="92.25" customHeight="1" x14ac:dyDescent="0.3">
      <c r="A55" s="12">
        <v>832</v>
      </c>
      <c r="B55" s="31" t="s">
        <v>9</v>
      </c>
      <c r="C55" s="83" t="s">
        <v>87</v>
      </c>
      <c r="D55" s="149" t="s">
        <v>47</v>
      </c>
      <c r="E55" s="59">
        <f>F55+G55+H55+I55+L55</f>
        <v>915757</v>
      </c>
      <c r="F55" s="68">
        <v>5010</v>
      </c>
      <c r="G55" s="5"/>
      <c r="H55" s="10"/>
      <c r="I55" s="14"/>
      <c r="J55" s="14"/>
      <c r="K55" s="14"/>
      <c r="L55" s="38">
        <v>910747</v>
      </c>
      <c r="M55" s="195">
        <f>N55-E55</f>
        <v>0</v>
      </c>
      <c r="N55" s="59">
        <f>O55+P55+Q55+R55+U55</f>
        <v>915757</v>
      </c>
      <c r="O55" s="68">
        <v>5010</v>
      </c>
      <c r="P55" s="5"/>
      <c r="Q55" s="10"/>
      <c r="R55" s="14"/>
      <c r="S55" s="14"/>
      <c r="T55" s="14"/>
      <c r="U55" s="38">
        <v>910747</v>
      </c>
    </row>
    <row r="56" spans="1:21" ht="97.5" customHeight="1" x14ac:dyDescent="0.3">
      <c r="A56" s="12">
        <v>832</v>
      </c>
      <c r="B56" s="31" t="s">
        <v>9</v>
      </c>
      <c r="C56" s="83" t="s">
        <v>59</v>
      </c>
      <c r="D56" s="149" t="s">
        <v>47</v>
      </c>
      <c r="E56" s="59">
        <f>F56+G56+H56+I56+L56</f>
        <v>25110</v>
      </c>
      <c r="F56" s="68">
        <v>25110</v>
      </c>
      <c r="G56" s="5"/>
      <c r="H56" s="10"/>
      <c r="I56" s="14"/>
      <c r="J56" s="14"/>
      <c r="K56" s="14"/>
      <c r="L56" s="38"/>
      <c r="M56" s="195">
        <f>N56-E56</f>
        <v>0</v>
      </c>
      <c r="N56" s="59">
        <f>O56+P56+Q56+R56+U56</f>
        <v>25110</v>
      </c>
      <c r="O56" s="68">
        <v>25110</v>
      </c>
      <c r="P56" s="5"/>
      <c r="Q56" s="10"/>
      <c r="R56" s="14"/>
      <c r="S56" s="14"/>
      <c r="T56" s="14"/>
      <c r="U56" s="38"/>
    </row>
    <row r="57" spans="1:21" ht="66" x14ac:dyDescent="0.3">
      <c r="A57" s="15">
        <v>832</v>
      </c>
      <c r="B57" s="31" t="s">
        <v>9</v>
      </c>
      <c r="C57" s="83" t="s">
        <v>88</v>
      </c>
      <c r="D57" s="149" t="s">
        <v>47</v>
      </c>
      <c r="E57" s="59">
        <f>F57+G57+H57+I57+L57</f>
        <v>530185</v>
      </c>
      <c r="F57" s="16">
        <v>2490</v>
      </c>
      <c r="G57" s="5"/>
      <c r="H57" s="18"/>
      <c r="I57" s="10"/>
      <c r="J57" s="10"/>
      <c r="K57" s="10"/>
      <c r="L57" s="38">
        <v>527695</v>
      </c>
      <c r="M57" s="195">
        <f>N57-E57</f>
        <v>0</v>
      </c>
      <c r="N57" s="59">
        <f>O57+P57+Q57+R57+U57</f>
        <v>530185</v>
      </c>
      <c r="O57" s="16">
        <v>2490</v>
      </c>
      <c r="P57" s="5"/>
      <c r="Q57" s="18"/>
      <c r="R57" s="10"/>
      <c r="S57" s="10"/>
      <c r="T57" s="10"/>
      <c r="U57" s="38">
        <v>527695</v>
      </c>
    </row>
    <row r="58" spans="1:21" ht="40.799999999999997" x14ac:dyDescent="0.25">
      <c r="A58" s="15">
        <v>898</v>
      </c>
      <c r="B58" s="31" t="s">
        <v>9</v>
      </c>
      <c r="C58" s="214" t="s">
        <v>143</v>
      </c>
      <c r="D58" s="149" t="s">
        <v>70</v>
      </c>
      <c r="E58" s="59">
        <v>14994</v>
      </c>
      <c r="F58" s="16">
        <v>14994</v>
      </c>
      <c r="G58" s="5"/>
      <c r="H58" s="18"/>
      <c r="I58" s="10"/>
      <c r="J58" s="10"/>
      <c r="K58" s="10"/>
      <c r="L58" s="38"/>
      <c r="M58" s="195"/>
      <c r="N58" s="59">
        <v>14994</v>
      </c>
      <c r="O58" s="200">
        <v>14994</v>
      </c>
      <c r="P58" s="5"/>
      <c r="Q58" s="18"/>
      <c r="R58" s="10"/>
      <c r="S58" s="10"/>
      <c r="T58" s="10"/>
      <c r="U58" s="38"/>
    </row>
    <row r="59" spans="1:21" ht="69" customHeight="1" x14ac:dyDescent="0.3">
      <c r="A59" s="15">
        <v>898</v>
      </c>
      <c r="B59" s="31" t="s">
        <v>9</v>
      </c>
      <c r="C59" s="216" t="s">
        <v>49</v>
      </c>
      <c r="D59" s="12" t="s">
        <v>70</v>
      </c>
      <c r="E59" s="59">
        <f>F59+G59+H59+I59+L59</f>
        <v>0</v>
      </c>
      <c r="F59" s="68"/>
      <c r="G59" s="5"/>
      <c r="H59" s="18">
        <v>0</v>
      </c>
      <c r="I59" s="5"/>
      <c r="J59" s="5"/>
      <c r="K59" s="5"/>
      <c r="L59" s="38"/>
      <c r="M59" s="195"/>
      <c r="N59" s="59">
        <v>0</v>
      </c>
      <c r="O59" s="200"/>
      <c r="P59" s="5"/>
      <c r="Q59" s="208">
        <v>0</v>
      </c>
      <c r="R59" s="5"/>
      <c r="S59" s="5"/>
      <c r="T59" s="5"/>
      <c r="U59" s="38"/>
    </row>
    <row r="60" spans="1:21" ht="25.2" customHeight="1" x14ac:dyDescent="0.3">
      <c r="A60" s="55"/>
      <c r="B60" s="47"/>
      <c r="C60" s="24" t="s">
        <v>16</v>
      </c>
      <c r="D60" s="35"/>
      <c r="E60" s="99">
        <v>290641</v>
      </c>
      <c r="F60" s="99">
        <f t="shared" ref="F60:L60" si="5">F81+F68+F70+F74+F92</f>
        <v>202607</v>
      </c>
      <c r="G60" s="21">
        <f t="shared" si="5"/>
        <v>0</v>
      </c>
      <c r="H60" s="99">
        <v>78982</v>
      </c>
      <c r="I60" s="21">
        <f t="shared" si="5"/>
        <v>0</v>
      </c>
      <c r="J60" s="21">
        <f t="shared" si="5"/>
        <v>0</v>
      </c>
      <c r="K60" s="21">
        <v>9052</v>
      </c>
      <c r="L60" s="21">
        <f t="shared" si="5"/>
        <v>0</v>
      </c>
      <c r="M60" s="193">
        <v>0</v>
      </c>
      <c r="N60" s="99">
        <v>290641</v>
      </c>
      <c r="O60" s="99">
        <f>O81+O68+O70+O74+O92</f>
        <v>202607</v>
      </c>
      <c r="P60" s="99"/>
      <c r="Q60" s="99">
        <v>78982</v>
      </c>
      <c r="R60" s="21">
        <f>R81+R68+R70+R74+R92</f>
        <v>0</v>
      </c>
      <c r="S60" s="99">
        <v>9052</v>
      </c>
      <c r="T60" s="21">
        <f>T81+T68+T70+T74+T92</f>
        <v>0</v>
      </c>
      <c r="U60" s="21">
        <f>U81+U68+U70+U74+U92</f>
        <v>0</v>
      </c>
    </row>
    <row r="61" spans="1:21" ht="3.6" hidden="1" customHeight="1" x14ac:dyDescent="0.3">
      <c r="A61" s="57"/>
      <c r="B61" s="57"/>
      <c r="C61" s="32" t="s">
        <v>17</v>
      </c>
      <c r="D61" s="50"/>
      <c r="E61" s="100">
        <f t="shared" ref="E61:L61" si="6">E62+E63</f>
        <v>1002258</v>
      </c>
      <c r="F61" s="51">
        <f t="shared" si="6"/>
        <v>0</v>
      </c>
      <c r="G61" s="51">
        <f t="shared" si="6"/>
        <v>0</v>
      </c>
      <c r="H61" s="51">
        <f t="shared" si="6"/>
        <v>0</v>
      </c>
      <c r="I61" s="51">
        <f t="shared" si="6"/>
        <v>0</v>
      </c>
      <c r="J61" s="51"/>
      <c r="K61" s="51"/>
      <c r="L61" s="99">
        <f t="shared" si="6"/>
        <v>0</v>
      </c>
      <c r="M61" s="193">
        <f>N61-E61</f>
        <v>-1002258</v>
      </c>
      <c r="N61" s="100">
        <f t="shared" ref="N61:R61" si="7">N62+N63</f>
        <v>0</v>
      </c>
      <c r="O61" s="51">
        <f t="shared" si="7"/>
        <v>0</v>
      </c>
      <c r="P61" s="51">
        <f t="shared" si="7"/>
        <v>0</v>
      </c>
      <c r="Q61" s="51">
        <f t="shared" si="7"/>
        <v>0</v>
      </c>
      <c r="R61" s="51">
        <f t="shared" si="7"/>
        <v>0</v>
      </c>
      <c r="S61" s="51"/>
      <c r="T61" s="51"/>
      <c r="U61" s="99">
        <f t="shared" ref="U61" si="8">U62+U63</f>
        <v>0</v>
      </c>
    </row>
    <row r="62" spans="1:21" ht="24.6" hidden="1" customHeight="1" x14ac:dyDescent="0.25">
      <c r="A62" s="12"/>
      <c r="B62" s="12"/>
      <c r="C62" s="22"/>
      <c r="D62" s="12"/>
      <c r="E62" s="101">
        <f>SUM(E14:E52)</f>
        <v>1002258</v>
      </c>
      <c r="F62" s="4"/>
      <c r="G62" s="4"/>
      <c r="H62" s="18"/>
      <c r="I62" s="18"/>
      <c r="J62" s="18"/>
      <c r="K62" s="18"/>
      <c r="L62" s="69"/>
      <c r="M62" s="193">
        <f>N62-E62</f>
        <v>-1002258</v>
      </c>
      <c r="N62" s="101"/>
      <c r="O62" s="4"/>
      <c r="P62" s="4"/>
      <c r="Q62" s="18"/>
      <c r="R62" s="18"/>
      <c r="S62" s="18"/>
      <c r="T62" s="18"/>
      <c r="U62" s="69"/>
    </row>
    <row r="63" spans="1:21" ht="3.6" hidden="1" customHeight="1" x14ac:dyDescent="0.3">
      <c r="A63" s="12"/>
      <c r="B63" s="90"/>
      <c r="C63" s="22"/>
      <c r="D63" s="149"/>
      <c r="E63" s="9"/>
      <c r="F63" s="5"/>
      <c r="G63" s="5"/>
      <c r="H63" s="10"/>
      <c r="I63" s="10"/>
      <c r="J63" s="10"/>
      <c r="K63" s="10"/>
      <c r="L63" s="38"/>
      <c r="M63" s="193">
        <f>N63-E63</f>
        <v>0</v>
      </c>
      <c r="N63" s="9"/>
      <c r="O63" s="5"/>
      <c r="P63" s="5"/>
      <c r="Q63" s="10"/>
      <c r="R63" s="10"/>
      <c r="S63" s="10"/>
      <c r="T63" s="10"/>
      <c r="U63" s="38"/>
    </row>
    <row r="64" spans="1:21" ht="30" customHeight="1" x14ac:dyDescent="0.25">
      <c r="A64" s="58"/>
      <c r="B64" s="57"/>
      <c r="C64" s="32" t="s">
        <v>17</v>
      </c>
      <c r="D64" s="50"/>
      <c r="E64" s="51">
        <f>SUM(E65:E67)</f>
        <v>10582</v>
      </c>
      <c r="F64" s="103"/>
      <c r="G64" s="103"/>
      <c r="H64" s="51">
        <f>SUM(H65:H67)</f>
        <v>10582</v>
      </c>
      <c r="I64" s="104"/>
      <c r="J64" s="104"/>
      <c r="K64" s="104"/>
      <c r="L64" s="105"/>
      <c r="M64" s="51">
        <f t="shared" ref="M64" si="9">N64-E64</f>
        <v>0</v>
      </c>
      <c r="N64" s="104">
        <v>10582</v>
      </c>
      <c r="O64" s="103"/>
      <c r="P64" s="103"/>
      <c r="Q64" s="104">
        <v>10582</v>
      </c>
      <c r="R64" s="104"/>
      <c r="S64" s="104"/>
      <c r="T64" s="104"/>
      <c r="U64" s="105"/>
    </row>
    <row r="65" spans="1:21" ht="69" customHeight="1" x14ac:dyDescent="0.3">
      <c r="A65" s="15">
        <v>122</v>
      </c>
      <c r="B65" s="31" t="s">
        <v>63</v>
      </c>
      <c r="C65" s="224" t="s">
        <v>152</v>
      </c>
      <c r="D65" s="12" t="s">
        <v>70</v>
      </c>
      <c r="E65" s="9">
        <v>5608</v>
      </c>
      <c r="F65" s="164"/>
      <c r="G65" s="164"/>
      <c r="H65" s="165">
        <v>5608</v>
      </c>
      <c r="I65" s="8"/>
      <c r="J65" s="8"/>
      <c r="K65" s="8"/>
      <c r="L65" s="7"/>
      <c r="M65" s="195"/>
      <c r="N65" s="9">
        <v>5608</v>
      </c>
      <c r="O65" s="164"/>
      <c r="P65" s="164"/>
      <c r="Q65" s="165">
        <v>5608</v>
      </c>
      <c r="R65" s="8"/>
      <c r="S65" s="8"/>
      <c r="T65" s="8"/>
      <c r="U65" s="7"/>
    </row>
    <row r="66" spans="1:21" ht="69" customHeight="1" x14ac:dyDescent="0.3">
      <c r="A66" s="15">
        <v>122</v>
      </c>
      <c r="B66" s="31" t="s">
        <v>63</v>
      </c>
      <c r="C66" s="224" t="s">
        <v>151</v>
      </c>
      <c r="D66" s="12" t="s">
        <v>70</v>
      </c>
      <c r="E66" s="9">
        <v>900</v>
      </c>
      <c r="F66" s="164"/>
      <c r="G66" s="164"/>
      <c r="H66" s="165">
        <v>900</v>
      </c>
      <c r="I66" s="8"/>
      <c r="J66" s="8"/>
      <c r="K66" s="8"/>
      <c r="L66" s="7"/>
      <c r="M66" s="195"/>
      <c r="N66" s="9">
        <v>900</v>
      </c>
      <c r="O66" s="164"/>
      <c r="P66" s="164"/>
      <c r="Q66" s="165">
        <v>900</v>
      </c>
      <c r="R66" s="8"/>
      <c r="S66" s="8"/>
      <c r="T66" s="8"/>
      <c r="U66" s="7"/>
    </row>
    <row r="67" spans="1:21" ht="69" customHeight="1" x14ac:dyDescent="0.3">
      <c r="A67" s="15">
        <v>122</v>
      </c>
      <c r="B67" s="31" t="s">
        <v>63</v>
      </c>
      <c r="C67" s="224" t="s">
        <v>157</v>
      </c>
      <c r="D67" s="12" t="s">
        <v>70</v>
      </c>
      <c r="E67" s="9">
        <v>4074</v>
      </c>
      <c r="F67" s="164"/>
      <c r="G67" s="164"/>
      <c r="H67" s="165">
        <v>4074</v>
      </c>
      <c r="I67" s="8"/>
      <c r="J67" s="8"/>
      <c r="K67" s="8"/>
      <c r="L67" s="7"/>
      <c r="M67" s="195"/>
      <c r="N67" s="9">
        <v>4074</v>
      </c>
      <c r="O67" s="164"/>
      <c r="P67" s="164"/>
      <c r="Q67" s="165">
        <v>4074</v>
      </c>
      <c r="R67" s="8"/>
      <c r="S67" s="8"/>
      <c r="T67" s="8"/>
      <c r="U67" s="7"/>
    </row>
    <row r="68" spans="1:21" ht="25.5" customHeight="1" x14ac:dyDescent="0.3">
      <c r="A68" s="58"/>
      <c r="B68" s="57"/>
      <c r="C68" s="32" t="s">
        <v>18</v>
      </c>
      <c r="D68" s="50"/>
      <c r="E68" s="51">
        <v>60000</v>
      </c>
      <c r="F68" s="51">
        <f t="shared" ref="F68:U68" si="10">SUM(F69:F69)</f>
        <v>0</v>
      </c>
      <c r="G68" s="51">
        <f t="shared" si="10"/>
        <v>0</v>
      </c>
      <c r="H68" s="51">
        <f>SUM(H69:H73)</f>
        <v>60000</v>
      </c>
      <c r="I68" s="51">
        <f t="shared" si="10"/>
        <v>0</v>
      </c>
      <c r="J68" s="51"/>
      <c r="K68" s="51"/>
      <c r="L68" s="51">
        <f t="shared" si="10"/>
        <v>0</v>
      </c>
      <c r="M68" s="193"/>
      <c r="N68" s="51">
        <v>60000</v>
      </c>
      <c r="O68" s="51">
        <f t="shared" si="10"/>
        <v>0</v>
      </c>
      <c r="P68" s="51">
        <f t="shared" si="10"/>
        <v>0</v>
      </c>
      <c r="Q68" s="51">
        <f>SUM(Q69:Q73)</f>
        <v>60000</v>
      </c>
      <c r="R68" s="51">
        <f t="shared" si="10"/>
        <v>0</v>
      </c>
      <c r="S68" s="51"/>
      <c r="T68" s="51"/>
      <c r="U68" s="51">
        <f t="shared" si="10"/>
        <v>0</v>
      </c>
    </row>
    <row r="69" spans="1:21" ht="51.75" customHeight="1" x14ac:dyDescent="0.3">
      <c r="A69" s="15">
        <v>239</v>
      </c>
      <c r="B69" s="31" t="s">
        <v>64</v>
      </c>
      <c r="C69" s="212" t="s">
        <v>65</v>
      </c>
      <c r="D69" s="12" t="s">
        <v>47</v>
      </c>
      <c r="E69" s="9">
        <f t="shared" ref="E69:E75" si="11">F69+G69+H69+I69+L69</f>
        <v>10000</v>
      </c>
      <c r="F69" s="164"/>
      <c r="G69" s="164"/>
      <c r="H69" s="165">
        <v>10000</v>
      </c>
      <c r="I69" s="8"/>
      <c r="J69" s="8"/>
      <c r="K69" s="8"/>
      <c r="L69" s="7"/>
      <c r="M69" s="195"/>
      <c r="N69" s="9">
        <f t="shared" ref="N69:N73" si="12">O69+P69+Q69+R69+U69</f>
        <v>10000</v>
      </c>
      <c r="O69" s="164"/>
      <c r="P69" s="164"/>
      <c r="Q69" s="165">
        <v>10000</v>
      </c>
      <c r="R69" s="8"/>
      <c r="S69" s="8"/>
      <c r="T69" s="8"/>
      <c r="U69" s="7"/>
    </row>
    <row r="70" spans="1:21" ht="0.75" customHeight="1" x14ac:dyDescent="0.3">
      <c r="A70" s="49"/>
      <c r="B70" s="31" t="s">
        <v>61</v>
      </c>
      <c r="C70" s="74" t="s">
        <v>65</v>
      </c>
      <c r="D70" s="49"/>
      <c r="E70" s="9">
        <f t="shared" si="11"/>
        <v>0</v>
      </c>
      <c r="F70" s="51">
        <f t="shared" ref="F70:L70" si="13">F71+F72</f>
        <v>0</v>
      </c>
      <c r="G70" s="51">
        <f t="shared" si="13"/>
        <v>0</v>
      </c>
      <c r="H70" s="51">
        <f t="shared" si="13"/>
        <v>0</v>
      </c>
      <c r="I70" s="51">
        <f t="shared" si="13"/>
        <v>0</v>
      </c>
      <c r="J70" s="51"/>
      <c r="K70" s="51"/>
      <c r="L70" s="51">
        <f t="shared" si="13"/>
        <v>0</v>
      </c>
      <c r="M70" s="195">
        <f>N70-E70</f>
        <v>0</v>
      </c>
      <c r="N70" s="9">
        <f t="shared" si="12"/>
        <v>0</v>
      </c>
      <c r="O70" s="51">
        <f t="shared" ref="O70:R70" si="14">O71+O72</f>
        <v>0</v>
      </c>
      <c r="P70" s="51">
        <f t="shared" si="14"/>
        <v>0</v>
      </c>
      <c r="Q70" s="218">
        <f t="shared" si="14"/>
        <v>0</v>
      </c>
      <c r="R70" s="51">
        <f t="shared" si="14"/>
        <v>0</v>
      </c>
      <c r="S70" s="51"/>
      <c r="T70" s="51"/>
      <c r="U70" s="51">
        <f t="shared" ref="U70" si="15">U71+U72</f>
        <v>0</v>
      </c>
    </row>
    <row r="71" spans="1:21" ht="45" hidden="1" customHeight="1" x14ac:dyDescent="0.25">
      <c r="A71" s="12"/>
      <c r="B71" s="31" t="s">
        <v>20</v>
      </c>
      <c r="C71" s="74" t="s">
        <v>65</v>
      </c>
      <c r="D71" s="149"/>
      <c r="E71" s="9">
        <f t="shared" si="11"/>
        <v>0</v>
      </c>
      <c r="F71" s="5"/>
      <c r="G71" s="5"/>
      <c r="H71" s="10"/>
      <c r="I71" s="10"/>
      <c r="J71" s="10"/>
      <c r="K71" s="10"/>
      <c r="L71" s="1"/>
      <c r="M71" s="195">
        <f>N71-E71</f>
        <v>0</v>
      </c>
      <c r="N71" s="9">
        <f t="shared" si="12"/>
        <v>0</v>
      </c>
      <c r="O71" s="5"/>
      <c r="P71" s="5"/>
      <c r="Q71" s="18"/>
      <c r="R71" s="10"/>
      <c r="S71" s="10"/>
      <c r="T71" s="10"/>
      <c r="U71" s="1"/>
    </row>
    <row r="72" spans="1:21" ht="62.25" hidden="1" customHeight="1" x14ac:dyDescent="0.25">
      <c r="A72" s="12"/>
      <c r="B72" s="31" t="s">
        <v>91</v>
      </c>
      <c r="C72" s="74" t="s">
        <v>65</v>
      </c>
      <c r="D72" s="149"/>
      <c r="E72" s="9">
        <f t="shared" si="11"/>
        <v>0</v>
      </c>
      <c r="F72" s="5"/>
      <c r="G72" s="5"/>
      <c r="H72" s="10"/>
      <c r="I72" s="10"/>
      <c r="J72" s="10"/>
      <c r="K72" s="10"/>
      <c r="L72" s="1"/>
      <c r="M72" s="195">
        <f>N72-E72</f>
        <v>0</v>
      </c>
      <c r="N72" s="9">
        <f t="shared" si="12"/>
        <v>0</v>
      </c>
      <c r="O72" s="5"/>
      <c r="P72" s="5"/>
      <c r="Q72" s="18"/>
      <c r="R72" s="10"/>
      <c r="S72" s="10"/>
      <c r="T72" s="10"/>
      <c r="U72" s="1"/>
    </row>
    <row r="73" spans="1:21" ht="72" customHeight="1" x14ac:dyDescent="0.25">
      <c r="A73" s="12">
        <v>285</v>
      </c>
      <c r="B73" s="31" t="s">
        <v>64</v>
      </c>
      <c r="C73" s="212" t="s">
        <v>119</v>
      </c>
      <c r="D73" s="149" t="s">
        <v>70</v>
      </c>
      <c r="E73" s="9">
        <f t="shared" si="11"/>
        <v>50000</v>
      </c>
      <c r="F73" s="5"/>
      <c r="G73" s="5"/>
      <c r="H73" s="10">
        <v>50000</v>
      </c>
      <c r="I73" s="10"/>
      <c r="J73" s="10"/>
      <c r="K73" s="10"/>
      <c r="L73" s="1"/>
      <c r="M73" s="195"/>
      <c r="N73" s="9">
        <f t="shared" si="12"/>
        <v>50000</v>
      </c>
      <c r="O73" s="5"/>
      <c r="P73" s="5"/>
      <c r="Q73" s="18">
        <v>50000</v>
      </c>
      <c r="R73" s="10"/>
      <c r="S73" s="10"/>
      <c r="T73" s="10"/>
      <c r="U73" s="1"/>
    </row>
    <row r="74" spans="1:21" ht="36.75" customHeight="1" x14ac:dyDescent="0.25">
      <c r="A74" s="50"/>
      <c r="B74" s="50"/>
      <c r="C74" s="28" t="s">
        <v>8</v>
      </c>
      <c r="D74" s="152"/>
      <c r="E74" s="51">
        <f>SUM(E75:E80)</f>
        <v>17452</v>
      </c>
      <c r="F74" s="103"/>
      <c r="G74" s="103"/>
      <c r="H74" s="51">
        <f>SUM(H75:H80)</f>
        <v>8400</v>
      </c>
      <c r="I74" s="104"/>
      <c r="J74" s="104"/>
      <c r="K74" s="104">
        <v>9052</v>
      </c>
      <c r="L74" s="105"/>
      <c r="M74" s="51">
        <f>SUM(M75:M80)</f>
        <v>3400</v>
      </c>
      <c r="N74" s="51">
        <f>SUM(N75:N80)</f>
        <v>20852</v>
      </c>
      <c r="O74" s="103"/>
      <c r="P74" s="103"/>
      <c r="Q74" s="51">
        <f>SUM(Q75:Q80)</f>
        <v>11800</v>
      </c>
      <c r="R74" s="104"/>
      <c r="S74" s="51">
        <f>SUM(S75:S80)</f>
        <v>9052</v>
      </c>
      <c r="T74" s="104"/>
      <c r="U74" s="105"/>
    </row>
    <row r="75" spans="1:21" ht="54" customHeight="1" x14ac:dyDescent="0.25">
      <c r="A75" s="15">
        <v>322</v>
      </c>
      <c r="B75" s="31" t="s">
        <v>63</v>
      </c>
      <c r="C75" s="213" t="s">
        <v>92</v>
      </c>
      <c r="D75" s="149" t="s">
        <v>70</v>
      </c>
      <c r="E75" s="9">
        <f t="shared" si="11"/>
        <v>4000</v>
      </c>
      <c r="F75" s="5"/>
      <c r="G75" s="5"/>
      <c r="H75" s="10">
        <v>4000</v>
      </c>
      <c r="I75" s="10"/>
      <c r="J75" s="10"/>
      <c r="K75" s="10"/>
      <c r="L75" s="1"/>
      <c r="M75" s="195"/>
      <c r="N75" s="9">
        <f t="shared" ref="N75" si="16">O75+P75+Q75+R75+U75</f>
        <v>4000</v>
      </c>
      <c r="O75" s="5"/>
      <c r="P75" s="5"/>
      <c r="Q75" s="10">
        <v>4000</v>
      </c>
      <c r="R75" s="10"/>
      <c r="S75" s="10"/>
      <c r="T75" s="10"/>
      <c r="U75" s="1"/>
    </row>
    <row r="76" spans="1:21" ht="54" customHeight="1" x14ac:dyDescent="0.25">
      <c r="A76" s="15">
        <v>311</v>
      </c>
      <c r="B76" s="229" t="s">
        <v>19</v>
      </c>
      <c r="C76" s="230" t="s">
        <v>159</v>
      </c>
      <c r="D76" s="231" t="s">
        <v>70</v>
      </c>
      <c r="E76" s="232"/>
      <c r="F76" s="233"/>
      <c r="G76" s="233"/>
      <c r="H76" s="234"/>
      <c r="I76" s="234"/>
      <c r="J76" s="234"/>
      <c r="K76" s="234"/>
      <c r="L76" s="235"/>
      <c r="M76" s="236">
        <v>3400</v>
      </c>
      <c r="N76" s="232">
        <v>3400</v>
      </c>
      <c r="O76" s="233"/>
      <c r="P76" s="233"/>
      <c r="Q76" s="234">
        <v>3400</v>
      </c>
      <c r="R76" s="234"/>
      <c r="S76" s="234"/>
      <c r="T76" s="234"/>
      <c r="U76" s="235"/>
    </row>
    <row r="77" spans="1:21" ht="54" customHeight="1" x14ac:dyDescent="0.25">
      <c r="A77" s="15">
        <v>322</v>
      </c>
      <c r="B77" s="31" t="s">
        <v>19</v>
      </c>
      <c r="C77" s="215" t="s">
        <v>148</v>
      </c>
      <c r="D77" s="149" t="s">
        <v>70</v>
      </c>
      <c r="E77" s="9">
        <v>5300</v>
      </c>
      <c r="F77" s="5"/>
      <c r="G77" s="5"/>
      <c r="H77" s="10"/>
      <c r="I77" s="10"/>
      <c r="J77" s="10"/>
      <c r="K77" s="10">
        <v>5300</v>
      </c>
      <c r="L77" s="1"/>
      <c r="M77" s="195"/>
      <c r="N77" s="9">
        <v>5300</v>
      </c>
      <c r="O77" s="5"/>
      <c r="P77" s="5"/>
      <c r="Q77" s="10"/>
      <c r="R77" s="10"/>
      <c r="S77" s="209">
        <v>5300</v>
      </c>
      <c r="T77" s="10"/>
      <c r="U77" s="1"/>
    </row>
    <row r="78" spans="1:21" ht="54" customHeight="1" x14ac:dyDescent="0.25">
      <c r="A78" s="15">
        <v>322</v>
      </c>
      <c r="B78" s="31" t="s">
        <v>61</v>
      </c>
      <c r="C78" s="215" t="s">
        <v>149</v>
      </c>
      <c r="D78" s="149" t="s">
        <v>70</v>
      </c>
      <c r="E78" s="9">
        <v>3752</v>
      </c>
      <c r="F78" s="5"/>
      <c r="G78" s="5"/>
      <c r="H78" s="10"/>
      <c r="I78" s="10"/>
      <c r="J78" s="10"/>
      <c r="K78" s="10">
        <v>3752</v>
      </c>
      <c r="L78" s="1"/>
      <c r="M78" s="195"/>
      <c r="N78" s="9">
        <v>3752</v>
      </c>
      <c r="O78" s="5"/>
      <c r="P78" s="5"/>
      <c r="Q78" s="10"/>
      <c r="R78" s="10"/>
      <c r="S78" s="209">
        <v>3752</v>
      </c>
      <c r="T78" s="10"/>
      <c r="U78" s="1"/>
    </row>
    <row r="79" spans="1:21" ht="54" customHeight="1" x14ac:dyDescent="0.25">
      <c r="A79" s="15">
        <v>322</v>
      </c>
      <c r="B79" s="31" t="s">
        <v>61</v>
      </c>
      <c r="C79" s="213" t="s">
        <v>93</v>
      </c>
      <c r="D79" s="149" t="s">
        <v>70</v>
      </c>
      <c r="E79" s="9">
        <f t="shared" ref="E79" si="17">F79+G79+H79+I79+L79</f>
        <v>2000</v>
      </c>
      <c r="F79" s="5"/>
      <c r="G79" s="5"/>
      <c r="H79" s="10">
        <v>2000</v>
      </c>
      <c r="I79" s="10"/>
      <c r="J79" s="10"/>
      <c r="K79" s="10"/>
      <c r="L79" s="1"/>
      <c r="M79" s="195"/>
      <c r="N79" s="9">
        <f t="shared" ref="N79" si="18">O79+P79+Q79+R79+U79</f>
        <v>2000</v>
      </c>
      <c r="O79" s="5"/>
      <c r="P79" s="5"/>
      <c r="Q79" s="10">
        <v>2000</v>
      </c>
      <c r="R79" s="10"/>
      <c r="S79" s="10"/>
      <c r="T79" s="10"/>
      <c r="U79" s="1"/>
    </row>
    <row r="80" spans="1:21" ht="40.799999999999997" x14ac:dyDescent="0.25">
      <c r="A80" s="15">
        <v>326</v>
      </c>
      <c r="B80" s="31" t="s">
        <v>61</v>
      </c>
      <c r="C80" s="213" t="s">
        <v>155</v>
      </c>
      <c r="D80" s="149" t="s">
        <v>70</v>
      </c>
      <c r="E80" s="9">
        <v>2400</v>
      </c>
      <c r="F80" s="5"/>
      <c r="G80" s="5"/>
      <c r="H80" s="10">
        <v>2400</v>
      </c>
      <c r="I80" s="10"/>
      <c r="J80" s="10"/>
      <c r="K80" s="10"/>
      <c r="L80" s="1"/>
      <c r="M80" s="195"/>
      <c r="N80" s="9">
        <v>2400</v>
      </c>
      <c r="O80" s="5"/>
      <c r="P80" s="5"/>
      <c r="Q80" s="10">
        <v>2400</v>
      </c>
      <c r="R80" s="10"/>
      <c r="S80" s="10"/>
      <c r="T80" s="10"/>
      <c r="U80" s="1"/>
    </row>
    <row r="81" spans="1:21" ht="60" x14ac:dyDescent="0.3">
      <c r="A81" s="30"/>
      <c r="B81" s="57"/>
      <c r="C81" s="30" t="s">
        <v>12</v>
      </c>
      <c r="D81" s="50"/>
      <c r="E81" s="51">
        <f>SUM(E82:E91)</f>
        <v>202607</v>
      </c>
      <c r="F81" s="51">
        <f>SUM(F82:F91)</f>
        <v>202607</v>
      </c>
      <c r="G81" s="51">
        <f t="shared" ref="G81:H81" si="19">G82+G83+G84+G85+G87+G88</f>
        <v>0</v>
      </c>
      <c r="H81" s="51">
        <f t="shared" si="19"/>
        <v>0</v>
      </c>
      <c r="I81" s="51"/>
      <c r="J81" s="51"/>
      <c r="K81" s="51"/>
      <c r="L81" s="51"/>
      <c r="M81" s="193"/>
      <c r="N81" s="51">
        <f>SUM(N82:N91)</f>
        <v>202607</v>
      </c>
      <c r="O81" s="51">
        <f>SUM(O82:O91)</f>
        <v>202607</v>
      </c>
      <c r="P81" s="51">
        <f>SUM(P82:P91)</f>
        <v>0</v>
      </c>
      <c r="Q81" s="51"/>
      <c r="R81" s="51"/>
      <c r="S81" s="51"/>
      <c r="T81" s="51"/>
      <c r="U81" s="51"/>
    </row>
    <row r="82" spans="1:21" ht="66" customHeight="1" x14ac:dyDescent="0.25">
      <c r="A82" s="15">
        <v>603</v>
      </c>
      <c r="B82" s="31" t="s">
        <v>20</v>
      </c>
      <c r="C82" s="22" t="s">
        <v>21</v>
      </c>
      <c r="D82" s="15" t="s">
        <v>71</v>
      </c>
      <c r="E82" s="33">
        <f t="shared" ref="E82:E88" si="20">F82+H82+I82+L82</f>
        <v>0</v>
      </c>
      <c r="F82" s="68">
        <v>0</v>
      </c>
      <c r="G82" s="5"/>
      <c r="H82" s="10"/>
      <c r="I82" s="10"/>
      <c r="J82" s="10"/>
      <c r="K82" s="10"/>
      <c r="L82" s="39"/>
      <c r="M82" s="195"/>
      <c r="N82" s="33">
        <v>0</v>
      </c>
      <c r="O82" s="200">
        <v>0</v>
      </c>
      <c r="P82" s="5"/>
      <c r="Q82" s="18"/>
      <c r="R82" s="10"/>
      <c r="S82" s="10"/>
      <c r="T82" s="10"/>
      <c r="U82" s="39"/>
    </row>
    <row r="83" spans="1:21" ht="48" customHeight="1" x14ac:dyDescent="0.25">
      <c r="A83" s="12">
        <v>603</v>
      </c>
      <c r="B83" s="89" t="s">
        <v>20</v>
      </c>
      <c r="C83" s="211" t="s">
        <v>72</v>
      </c>
      <c r="D83" s="150" t="s">
        <v>71</v>
      </c>
      <c r="E83" s="33">
        <v>0</v>
      </c>
      <c r="F83" s="4">
        <v>0</v>
      </c>
      <c r="G83" s="5"/>
      <c r="H83" s="10"/>
      <c r="I83" s="10"/>
      <c r="J83" s="10"/>
      <c r="K83" s="10"/>
      <c r="L83" s="40"/>
      <c r="M83" s="195"/>
      <c r="N83" s="33">
        <f t="shared" ref="N83:N85" si="21">O83+Q83+R83+U83</f>
        <v>0</v>
      </c>
      <c r="O83" s="199">
        <v>0</v>
      </c>
      <c r="P83" s="220"/>
      <c r="Q83" s="10"/>
      <c r="R83" s="10"/>
      <c r="S83" s="10"/>
      <c r="T83" s="10"/>
      <c r="U83" s="40"/>
    </row>
    <row r="84" spans="1:21" ht="84" x14ac:dyDescent="0.25">
      <c r="A84" s="12">
        <v>626</v>
      </c>
      <c r="B84" s="89" t="s">
        <v>20</v>
      </c>
      <c r="C84" s="211" t="s">
        <v>73</v>
      </c>
      <c r="D84" s="12" t="s">
        <v>71</v>
      </c>
      <c r="E84" s="33">
        <v>0</v>
      </c>
      <c r="F84" s="68">
        <v>0</v>
      </c>
      <c r="G84" s="5"/>
      <c r="H84" s="10"/>
      <c r="I84" s="10"/>
      <c r="J84" s="10"/>
      <c r="K84" s="10"/>
      <c r="L84" s="40"/>
      <c r="M84" s="195"/>
      <c r="N84" s="33">
        <f t="shared" si="21"/>
        <v>0</v>
      </c>
      <c r="O84" s="200">
        <v>0</v>
      </c>
      <c r="P84" s="5"/>
      <c r="Q84" s="10"/>
      <c r="R84" s="10"/>
      <c r="S84" s="18"/>
      <c r="T84" s="10"/>
      <c r="U84" s="39"/>
    </row>
    <row r="85" spans="1:21" ht="51" customHeight="1" x14ac:dyDescent="0.25">
      <c r="A85" s="12">
        <v>604</v>
      </c>
      <c r="B85" s="89" t="s">
        <v>20</v>
      </c>
      <c r="C85" s="211" t="s">
        <v>116</v>
      </c>
      <c r="D85" s="12" t="s">
        <v>74</v>
      </c>
      <c r="E85" s="33">
        <v>0</v>
      </c>
      <c r="F85" s="68">
        <v>0</v>
      </c>
      <c r="G85" s="5"/>
      <c r="H85" s="10"/>
      <c r="I85" s="10"/>
      <c r="J85" s="10"/>
      <c r="K85" s="10"/>
      <c r="L85" s="40"/>
      <c r="M85" s="195"/>
      <c r="N85" s="33">
        <f t="shared" si="21"/>
        <v>0</v>
      </c>
      <c r="O85" s="200">
        <v>0</v>
      </c>
      <c r="P85" s="5"/>
      <c r="Q85" s="10"/>
      <c r="R85" s="10"/>
      <c r="S85" s="10"/>
      <c r="T85" s="10"/>
      <c r="U85" s="39"/>
    </row>
    <row r="86" spans="1:21" ht="42.75" customHeight="1" x14ac:dyDescent="0.25">
      <c r="A86" s="12">
        <v>619</v>
      </c>
      <c r="B86" s="12" t="s">
        <v>19</v>
      </c>
      <c r="C86" s="213" t="s">
        <v>79</v>
      </c>
      <c r="D86" s="12" t="s">
        <v>70</v>
      </c>
      <c r="E86" s="107">
        <v>29198</v>
      </c>
      <c r="F86" s="4">
        <v>29198</v>
      </c>
      <c r="G86" s="5"/>
      <c r="H86" s="10"/>
      <c r="I86" s="10"/>
      <c r="J86" s="10"/>
      <c r="K86" s="10"/>
      <c r="L86" s="39"/>
      <c r="M86" s="195"/>
      <c r="N86" s="107">
        <f>O86+P86+Q86+R86+U86</f>
        <v>29198</v>
      </c>
      <c r="O86" s="199">
        <v>29198</v>
      </c>
      <c r="P86" s="5"/>
      <c r="Q86" s="10"/>
      <c r="R86" s="10"/>
      <c r="S86" s="10"/>
      <c r="T86" s="10"/>
      <c r="U86" s="39"/>
    </row>
    <row r="87" spans="1:21" ht="39.75" customHeight="1" x14ac:dyDescent="0.25">
      <c r="A87" s="2">
        <v>623</v>
      </c>
      <c r="B87" s="29" t="s">
        <v>20</v>
      </c>
      <c r="C87" s="223" t="s">
        <v>53</v>
      </c>
      <c r="D87" s="150" t="s">
        <v>14</v>
      </c>
      <c r="E87" s="33">
        <f t="shared" si="20"/>
        <v>0</v>
      </c>
      <c r="F87" s="5"/>
      <c r="G87" s="5"/>
      <c r="H87" s="10"/>
      <c r="I87" s="10"/>
      <c r="J87" s="10"/>
      <c r="K87" s="10"/>
      <c r="L87" s="40"/>
      <c r="M87" s="195"/>
      <c r="N87" s="33">
        <v>0</v>
      </c>
      <c r="O87" s="5"/>
      <c r="P87" s="5"/>
      <c r="Q87" s="18"/>
      <c r="R87" s="10"/>
      <c r="S87" s="10"/>
      <c r="T87" s="10"/>
      <c r="U87" s="40"/>
    </row>
    <row r="88" spans="1:21" s="54" customFormat="1" ht="63" customHeight="1" x14ac:dyDescent="0.25">
      <c r="A88" s="2">
        <v>622</v>
      </c>
      <c r="B88" s="29" t="s">
        <v>19</v>
      </c>
      <c r="C88" s="222" t="s">
        <v>117</v>
      </c>
      <c r="D88" s="150" t="s">
        <v>84</v>
      </c>
      <c r="E88" s="33">
        <f t="shared" si="20"/>
        <v>0</v>
      </c>
      <c r="F88" s="4"/>
      <c r="G88" s="5"/>
      <c r="H88" s="18">
        <f>1521-1521</f>
        <v>0</v>
      </c>
      <c r="I88" s="10"/>
      <c r="J88" s="10"/>
      <c r="K88" s="10"/>
      <c r="L88" s="39"/>
      <c r="M88" s="195"/>
      <c r="N88" s="33">
        <f t="shared" ref="N88" si="22">O88+Q88+R88+U88</f>
        <v>0</v>
      </c>
      <c r="O88" s="199">
        <v>0</v>
      </c>
      <c r="P88" s="5"/>
      <c r="Q88" s="18"/>
      <c r="R88" s="10"/>
      <c r="S88" s="10"/>
      <c r="T88" s="10"/>
      <c r="U88" s="39"/>
    </row>
    <row r="89" spans="1:21" s="54" customFormat="1" ht="63" customHeight="1" x14ac:dyDescent="0.3">
      <c r="A89" s="203">
        <v>622</v>
      </c>
      <c r="B89" s="203" t="s">
        <v>19</v>
      </c>
      <c r="C89" s="211" t="s">
        <v>141</v>
      </c>
      <c r="D89" s="154" t="s">
        <v>70</v>
      </c>
      <c r="E89" s="59">
        <v>8000</v>
      </c>
      <c r="F89" s="17">
        <v>8000</v>
      </c>
      <c r="G89" s="8"/>
      <c r="H89" s="8"/>
      <c r="I89" s="8"/>
      <c r="J89" s="8"/>
      <c r="K89" s="8"/>
      <c r="L89" s="60"/>
      <c r="M89" s="195">
        <f t="shared" ref="M89" si="23">N89-E89</f>
        <v>0</v>
      </c>
      <c r="N89" s="59">
        <f>SUM(O89:R89)</f>
        <v>8000</v>
      </c>
      <c r="O89" s="204">
        <v>8000</v>
      </c>
      <c r="P89" s="8"/>
      <c r="Q89" s="8"/>
      <c r="R89" s="8"/>
      <c r="S89" s="8"/>
      <c r="T89" s="8"/>
      <c r="U89" s="60"/>
    </row>
    <row r="90" spans="1:21" s="54" customFormat="1" ht="63" customHeight="1" x14ac:dyDescent="0.3">
      <c r="A90" s="203">
        <v>622</v>
      </c>
      <c r="B90" s="203" t="s">
        <v>19</v>
      </c>
      <c r="C90" s="211" t="s">
        <v>142</v>
      </c>
      <c r="D90" s="154" t="s">
        <v>70</v>
      </c>
      <c r="E90" s="59">
        <v>1524</v>
      </c>
      <c r="F90" s="17">
        <v>1524</v>
      </c>
      <c r="G90" s="8"/>
      <c r="H90" s="8"/>
      <c r="I90" s="8"/>
      <c r="J90" s="8"/>
      <c r="K90" s="8"/>
      <c r="L90" s="7"/>
      <c r="M90" s="195"/>
      <c r="N90" s="59">
        <f>SUM(O90:R90)</f>
        <v>1524</v>
      </c>
      <c r="O90" s="204">
        <v>1524</v>
      </c>
      <c r="P90" s="8"/>
      <c r="Q90" s="8"/>
      <c r="R90" s="8"/>
      <c r="S90" s="8"/>
      <c r="T90" s="8"/>
      <c r="U90" s="60"/>
    </row>
    <row r="91" spans="1:21" s="54" customFormat="1" ht="63" customHeight="1" x14ac:dyDescent="0.3">
      <c r="A91" s="198">
        <v>623</v>
      </c>
      <c r="B91" s="198" t="s">
        <v>19</v>
      </c>
      <c r="C91" s="7" t="s">
        <v>153</v>
      </c>
      <c r="D91" s="154" t="s">
        <v>84</v>
      </c>
      <c r="E91" s="59">
        <v>163885</v>
      </c>
      <c r="F91" s="17">
        <v>163885</v>
      </c>
      <c r="G91" s="8"/>
      <c r="H91" s="8"/>
      <c r="I91" s="8"/>
      <c r="J91" s="8"/>
      <c r="K91" s="8"/>
      <c r="L91" s="60"/>
      <c r="M91" s="195"/>
      <c r="N91" s="59">
        <v>163885</v>
      </c>
      <c r="O91" s="8">
        <v>163885</v>
      </c>
      <c r="P91" s="8"/>
      <c r="Q91" s="8"/>
      <c r="R91" s="8"/>
      <c r="S91" s="8"/>
      <c r="T91" s="8"/>
      <c r="U91" s="60"/>
    </row>
    <row r="92" spans="1:21" s="54" customFormat="1" ht="63" customHeight="1" x14ac:dyDescent="0.3">
      <c r="A92" s="57"/>
      <c r="B92" s="61"/>
      <c r="C92" s="34" t="s">
        <v>23</v>
      </c>
      <c r="D92" s="153"/>
      <c r="E92" s="51">
        <f t="shared" ref="E92:U92" si="24">SUM(E93)</f>
        <v>0</v>
      </c>
      <c r="F92" s="51">
        <f t="shared" si="24"/>
        <v>0</v>
      </c>
      <c r="G92" s="59">
        <f t="shared" si="24"/>
        <v>0</v>
      </c>
      <c r="H92" s="11">
        <f t="shared" si="24"/>
        <v>0</v>
      </c>
      <c r="I92" s="11">
        <f t="shared" si="24"/>
        <v>0</v>
      </c>
      <c r="J92" s="11"/>
      <c r="K92" s="11"/>
      <c r="L92" s="11">
        <f t="shared" si="24"/>
        <v>0</v>
      </c>
      <c r="M92" s="51">
        <f t="shared" ref="M92:M99" si="25">N92-E92</f>
        <v>0</v>
      </c>
      <c r="N92" s="51">
        <f t="shared" si="24"/>
        <v>0</v>
      </c>
      <c r="O92" s="51">
        <f t="shared" si="24"/>
        <v>0</v>
      </c>
      <c r="P92" s="59">
        <f t="shared" si="24"/>
        <v>0</v>
      </c>
      <c r="Q92" s="11">
        <f t="shared" si="24"/>
        <v>0</v>
      </c>
      <c r="R92" s="11">
        <f t="shared" si="24"/>
        <v>0</v>
      </c>
      <c r="S92" s="11"/>
      <c r="T92" s="11"/>
      <c r="U92" s="11">
        <f t="shared" si="24"/>
        <v>0</v>
      </c>
    </row>
    <row r="93" spans="1:21" s="54" customFormat="1" ht="60" x14ac:dyDescent="0.25">
      <c r="A93" s="12">
        <v>714</v>
      </c>
      <c r="B93" s="89" t="s">
        <v>20</v>
      </c>
      <c r="C93" s="7" t="s">
        <v>118</v>
      </c>
      <c r="D93" s="12" t="s">
        <v>74</v>
      </c>
      <c r="E93" s="33">
        <f t="shared" ref="E93" si="26">F93+H93+I93+L93</f>
        <v>0</v>
      </c>
      <c r="F93" s="68">
        <v>0</v>
      </c>
      <c r="G93" s="5"/>
      <c r="H93" s="18"/>
      <c r="I93" s="10"/>
      <c r="J93" s="10"/>
      <c r="K93" s="10"/>
      <c r="L93" s="39"/>
      <c r="M93" s="195"/>
      <c r="N93" s="33">
        <f t="shared" ref="N93" si="27">O93+Q93+R93+U93</f>
        <v>0</v>
      </c>
      <c r="O93" s="68">
        <v>0</v>
      </c>
      <c r="P93" s="5"/>
      <c r="Q93" s="18"/>
      <c r="R93" s="10"/>
      <c r="S93" s="10"/>
      <c r="T93" s="10"/>
      <c r="U93" s="39"/>
    </row>
    <row r="94" spans="1:21" s="54" customFormat="1" ht="39" customHeight="1" x14ac:dyDescent="0.3">
      <c r="A94" s="55"/>
      <c r="B94" s="47"/>
      <c r="C94" s="24" t="s">
        <v>22</v>
      </c>
      <c r="D94" s="47"/>
      <c r="E94" s="99">
        <f t="shared" ref="E94:U94" si="28">E95</f>
        <v>26864</v>
      </c>
      <c r="F94" s="21">
        <f t="shared" si="28"/>
        <v>0</v>
      </c>
      <c r="G94" s="99">
        <f t="shared" si="28"/>
        <v>26864</v>
      </c>
      <c r="H94" s="21">
        <f t="shared" si="28"/>
        <v>0</v>
      </c>
      <c r="I94" s="21">
        <f t="shared" si="28"/>
        <v>0</v>
      </c>
      <c r="J94" s="21"/>
      <c r="K94" s="21"/>
      <c r="L94" s="21">
        <f t="shared" si="28"/>
        <v>0</v>
      </c>
      <c r="M94" s="193">
        <f t="shared" si="25"/>
        <v>0</v>
      </c>
      <c r="N94" s="99">
        <f t="shared" si="28"/>
        <v>26864</v>
      </c>
      <c r="O94" s="21">
        <f t="shared" si="28"/>
        <v>0</v>
      </c>
      <c r="P94" s="99">
        <f t="shared" si="28"/>
        <v>26864</v>
      </c>
      <c r="Q94" s="21">
        <f t="shared" si="28"/>
        <v>0</v>
      </c>
      <c r="R94" s="21">
        <f t="shared" si="28"/>
        <v>0</v>
      </c>
      <c r="S94" s="21"/>
      <c r="T94" s="21"/>
      <c r="U94" s="21">
        <f t="shared" si="28"/>
        <v>0</v>
      </c>
    </row>
    <row r="95" spans="1:21" s="54" customFormat="1" ht="36" customHeight="1" x14ac:dyDescent="0.3">
      <c r="A95" s="57"/>
      <c r="B95" s="61"/>
      <c r="C95" s="34" t="s">
        <v>23</v>
      </c>
      <c r="D95" s="153"/>
      <c r="E95" s="51">
        <f t="shared" ref="E95:U95" si="29">SUM(E96)</f>
        <v>26864</v>
      </c>
      <c r="F95" s="11">
        <f t="shared" si="29"/>
        <v>0</v>
      </c>
      <c r="G95" s="99">
        <f t="shared" si="29"/>
        <v>26864</v>
      </c>
      <c r="H95" s="11">
        <f t="shared" si="29"/>
        <v>0</v>
      </c>
      <c r="I95" s="11">
        <f t="shared" si="29"/>
        <v>0</v>
      </c>
      <c r="J95" s="11"/>
      <c r="K95" s="11"/>
      <c r="L95" s="11">
        <f t="shared" si="29"/>
        <v>0</v>
      </c>
      <c r="M95" s="193">
        <f t="shared" si="25"/>
        <v>0</v>
      </c>
      <c r="N95" s="51">
        <f t="shared" si="29"/>
        <v>26864</v>
      </c>
      <c r="O95" s="11">
        <f t="shared" si="29"/>
        <v>0</v>
      </c>
      <c r="P95" s="99">
        <f t="shared" si="29"/>
        <v>26864</v>
      </c>
      <c r="Q95" s="11">
        <f t="shared" si="29"/>
        <v>0</v>
      </c>
      <c r="R95" s="11">
        <f t="shared" si="29"/>
        <v>0</v>
      </c>
      <c r="S95" s="11"/>
      <c r="T95" s="11"/>
      <c r="U95" s="11">
        <f t="shared" si="29"/>
        <v>0</v>
      </c>
    </row>
    <row r="96" spans="1:21" s="54" customFormat="1" ht="40.799999999999997" x14ac:dyDescent="0.3">
      <c r="A96" s="111">
        <v>738</v>
      </c>
      <c r="B96" s="111" t="s">
        <v>24</v>
      </c>
      <c r="C96" s="7" t="s">
        <v>25</v>
      </c>
      <c r="D96" s="154" t="s">
        <v>71</v>
      </c>
      <c r="E96" s="59">
        <f>SUM(F96:I96)</f>
        <v>26864</v>
      </c>
      <c r="F96" s="17"/>
      <c r="G96" s="8">
        <v>26864</v>
      </c>
      <c r="H96" s="8"/>
      <c r="I96" s="8"/>
      <c r="J96" s="8"/>
      <c r="K96" s="8"/>
      <c r="L96" s="60"/>
      <c r="M96" s="195">
        <f t="shared" si="25"/>
        <v>0</v>
      </c>
      <c r="N96" s="59">
        <f>SUM(O96:R96)</f>
        <v>26864</v>
      </c>
      <c r="O96" s="17"/>
      <c r="P96" s="8">
        <v>26864</v>
      </c>
      <c r="Q96" s="8"/>
      <c r="R96" s="8"/>
      <c r="S96" s="8"/>
      <c r="T96" s="8"/>
      <c r="U96" s="60"/>
    </row>
    <row r="97" spans="1:21" ht="36.75" customHeight="1" x14ac:dyDescent="0.3">
      <c r="A97" s="24"/>
      <c r="B97" s="35"/>
      <c r="C97" s="24" t="s">
        <v>26</v>
      </c>
      <c r="D97" s="35"/>
      <c r="E97" s="21">
        <f t="shared" ref="E97:U98" si="30">E98</f>
        <v>280</v>
      </c>
      <c r="F97" s="21">
        <f t="shared" si="30"/>
        <v>0</v>
      </c>
      <c r="G97" s="21">
        <f t="shared" si="30"/>
        <v>280</v>
      </c>
      <c r="H97" s="21">
        <f t="shared" si="30"/>
        <v>0</v>
      </c>
      <c r="I97" s="21">
        <f t="shared" si="30"/>
        <v>0</v>
      </c>
      <c r="J97" s="21"/>
      <c r="K97" s="21"/>
      <c r="L97" s="21">
        <f t="shared" si="30"/>
        <v>0</v>
      </c>
      <c r="M97" s="193">
        <f t="shared" si="25"/>
        <v>0</v>
      </c>
      <c r="N97" s="21">
        <f t="shared" si="30"/>
        <v>280</v>
      </c>
      <c r="O97" s="21">
        <f t="shared" si="30"/>
        <v>0</v>
      </c>
      <c r="P97" s="21">
        <f t="shared" si="30"/>
        <v>280</v>
      </c>
      <c r="Q97" s="21">
        <f t="shared" si="30"/>
        <v>0</v>
      </c>
      <c r="R97" s="21">
        <f t="shared" si="30"/>
        <v>0</v>
      </c>
      <c r="S97" s="21"/>
      <c r="T97" s="21"/>
      <c r="U97" s="21">
        <f t="shared" si="30"/>
        <v>0</v>
      </c>
    </row>
    <row r="98" spans="1:21" ht="31.2" customHeight="1" x14ac:dyDescent="0.25">
      <c r="A98" s="61"/>
      <c r="B98" s="61"/>
      <c r="C98" s="34" t="s">
        <v>27</v>
      </c>
      <c r="D98" s="153"/>
      <c r="E98" s="99">
        <f>SUM(F98:I98)</f>
        <v>280</v>
      </c>
      <c r="F98" s="26">
        <f t="shared" si="30"/>
        <v>0</v>
      </c>
      <c r="G98" s="219">
        <f t="shared" si="30"/>
        <v>280</v>
      </c>
      <c r="H98" s="26">
        <f t="shared" si="30"/>
        <v>0</v>
      </c>
      <c r="I98" s="26">
        <f t="shared" si="30"/>
        <v>0</v>
      </c>
      <c r="J98" s="26"/>
      <c r="K98" s="26"/>
      <c r="L98" s="26">
        <f t="shared" si="30"/>
        <v>0</v>
      </c>
      <c r="M98" s="193">
        <f t="shared" si="25"/>
        <v>0</v>
      </c>
      <c r="N98" s="99">
        <f>SUM(O98:R98)</f>
        <v>280</v>
      </c>
      <c r="O98" s="26">
        <f t="shared" si="30"/>
        <v>0</v>
      </c>
      <c r="P98" s="219">
        <f t="shared" si="30"/>
        <v>280</v>
      </c>
      <c r="Q98" s="26">
        <f t="shared" si="30"/>
        <v>0</v>
      </c>
      <c r="R98" s="26">
        <f t="shared" si="30"/>
        <v>0</v>
      </c>
      <c r="S98" s="26"/>
      <c r="T98" s="26"/>
      <c r="U98" s="26">
        <f t="shared" si="30"/>
        <v>0</v>
      </c>
    </row>
    <row r="99" spans="1:21" ht="33.75" customHeight="1" x14ac:dyDescent="0.3">
      <c r="A99" s="111">
        <v>606</v>
      </c>
      <c r="B99" s="111" t="s">
        <v>62</v>
      </c>
      <c r="C99" s="7" t="s">
        <v>96</v>
      </c>
      <c r="D99" s="155" t="s">
        <v>70</v>
      </c>
      <c r="E99" s="63"/>
      <c r="F99" s="7"/>
      <c r="G99" s="7">
        <v>280</v>
      </c>
      <c r="H99" s="7"/>
      <c r="I99" s="7"/>
      <c r="J99" s="7"/>
      <c r="K99" s="7"/>
      <c r="L99" s="7"/>
      <c r="M99" s="194">
        <f t="shared" si="25"/>
        <v>0</v>
      </c>
      <c r="N99" s="63"/>
      <c r="O99" s="7"/>
      <c r="P99" s="7">
        <v>280</v>
      </c>
      <c r="Q99" s="7"/>
      <c r="R99" s="7"/>
      <c r="S99" s="7"/>
      <c r="T99" s="7"/>
      <c r="U99" s="7"/>
    </row>
    <row r="100" spans="1:21" ht="10.5" customHeight="1" x14ac:dyDescent="0.3">
      <c r="A100" s="64"/>
      <c r="B100" s="65"/>
      <c r="C100" s="27"/>
      <c r="D100" s="66"/>
      <c r="E100" s="27"/>
      <c r="F100" s="27"/>
      <c r="G100" s="27"/>
      <c r="H100" s="27"/>
      <c r="I100" s="27"/>
      <c r="J100" s="27"/>
      <c r="K100" s="27"/>
      <c r="L100" s="27"/>
    </row>
    <row r="101" spans="1:21" ht="10.5" customHeight="1" x14ac:dyDescent="0.3">
      <c r="A101" s="64"/>
      <c r="B101" s="65"/>
      <c r="C101" s="27"/>
      <c r="D101" s="66"/>
      <c r="E101" s="27"/>
      <c r="F101" s="27"/>
      <c r="G101" s="27"/>
      <c r="H101" s="27"/>
      <c r="I101" s="27"/>
      <c r="J101" s="27"/>
      <c r="K101" s="27"/>
      <c r="L101" s="27"/>
    </row>
    <row r="102" spans="1:21" ht="12" customHeight="1" x14ac:dyDescent="0.3">
      <c r="A102" s="41" t="s">
        <v>43</v>
      </c>
      <c r="B102" s="41"/>
      <c r="C102" s="241" t="s">
        <v>139</v>
      </c>
      <c r="D102" s="241"/>
      <c r="E102" s="241"/>
      <c r="F102" s="241"/>
      <c r="G102" s="241"/>
      <c r="H102" s="241"/>
      <c r="I102" s="241"/>
      <c r="J102" s="108"/>
      <c r="K102" s="226"/>
    </row>
    <row r="103" spans="1:21" ht="12" customHeight="1" x14ac:dyDescent="0.3">
      <c r="D103" s="141"/>
      <c r="E103" s="250" t="s">
        <v>45</v>
      </c>
      <c r="F103" s="250"/>
      <c r="G103" s="250"/>
      <c r="H103" s="250"/>
      <c r="I103" s="250"/>
      <c r="J103" s="250"/>
      <c r="K103" s="250"/>
      <c r="L103" s="250"/>
      <c r="M103" s="250"/>
      <c r="N103" s="250"/>
      <c r="O103" s="250"/>
      <c r="P103" s="250"/>
      <c r="Q103" s="250"/>
      <c r="R103" s="250"/>
      <c r="S103" s="250"/>
      <c r="T103" s="250"/>
      <c r="U103" s="250"/>
    </row>
    <row r="104" spans="1:21" ht="12" customHeight="1" x14ac:dyDescent="0.3">
      <c r="A104" s="250" t="s">
        <v>46</v>
      </c>
      <c r="B104" s="250"/>
      <c r="C104" s="250"/>
      <c r="D104" s="250"/>
      <c r="E104" s="250"/>
      <c r="F104" s="250"/>
      <c r="G104" s="250"/>
      <c r="H104" s="250"/>
      <c r="I104" s="241" t="s">
        <v>156</v>
      </c>
      <c r="J104" s="241"/>
      <c r="K104" s="241"/>
      <c r="L104" s="241"/>
      <c r="M104" s="241"/>
      <c r="N104" s="241"/>
      <c r="O104" s="241"/>
      <c r="P104" s="241"/>
      <c r="Q104" s="241"/>
      <c r="R104" s="241"/>
      <c r="S104" s="241"/>
      <c r="T104" s="241"/>
      <c r="U104" s="241"/>
    </row>
    <row r="105" spans="1:21" ht="10.5" customHeight="1" x14ac:dyDescent="0.3">
      <c r="E105" s="237"/>
      <c r="F105" s="237"/>
      <c r="G105" s="237"/>
      <c r="H105" s="237"/>
      <c r="I105" s="237"/>
      <c r="J105" s="108"/>
      <c r="K105" s="226"/>
    </row>
    <row r="106" spans="1:21" ht="12" customHeight="1" x14ac:dyDescent="0.3">
      <c r="E106" s="237"/>
      <c r="F106" s="237"/>
      <c r="G106" s="237"/>
      <c r="H106" s="237"/>
      <c r="I106" s="237"/>
      <c r="J106" s="108"/>
      <c r="K106" s="226"/>
      <c r="N106" s="116"/>
      <c r="O106" s="116"/>
      <c r="P106" s="116"/>
      <c r="Q106" s="116"/>
      <c r="R106" s="255"/>
      <c r="S106" s="255"/>
      <c r="T106" s="255"/>
      <c r="U106" s="255"/>
    </row>
    <row r="107" spans="1:21" x14ac:dyDescent="0.3">
      <c r="E107" s="237"/>
      <c r="F107" s="237"/>
      <c r="G107" s="237"/>
      <c r="H107" s="237"/>
      <c r="I107" s="237"/>
      <c r="J107" s="108"/>
      <c r="K107" s="226"/>
    </row>
  </sheetData>
  <mergeCells count="35">
    <mergeCell ref="A2:U2"/>
    <mergeCell ref="A3:U3"/>
    <mergeCell ref="A4:I4"/>
    <mergeCell ref="A5:A7"/>
    <mergeCell ref="B5:B7"/>
    <mergeCell ref="C5:C7"/>
    <mergeCell ref="D5:D7"/>
    <mergeCell ref="E5:E7"/>
    <mergeCell ref="F5:L5"/>
    <mergeCell ref="F6:F7"/>
    <mergeCell ref="G6:G7"/>
    <mergeCell ref="S6:S7"/>
    <mergeCell ref="K6:K7"/>
    <mergeCell ref="E106:I106"/>
    <mergeCell ref="E107:I107"/>
    <mergeCell ref="E105:I105"/>
    <mergeCell ref="R106:U106"/>
    <mergeCell ref="A104:H104"/>
    <mergeCell ref="I104:U104"/>
    <mergeCell ref="E103:U103"/>
    <mergeCell ref="A1:U1"/>
    <mergeCell ref="M5:M7"/>
    <mergeCell ref="N5:N7"/>
    <mergeCell ref="O5:U5"/>
    <mergeCell ref="O6:O7"/>
    <mergeCell ref="P6:P7"/>
    <mergeCell ref="Q6:Q7"/>
    <mergeCell ref="R6:R7"/>
    <mergeCell ref="T6:T7"/>
    <mergeCell ref="U6:U7"/>
    <mergeCell ref="J6:J7"/>
    <mergeCell ref="L6:L7"/>
    <mergeCell ref="C102:I102"/>
    <mergeCell ref="H6:H7"/>
    <mergeCell ref="I6:I7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rowBreaks count="2" manualBreakCount="2">
    <brk id="73" max="19" man="1"/>
    <brk id="87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A13" sqref="A13"/>
    </sheetView>
  </sheetViews>
  <sheetFormatPr defaultColWidth="9.109375" defaultRowHeight="14.4" x14ac:dyDescent="0.3"/>
  <cols>
    <col min="1" max="1" width="23.6640625" style="113" customWidth="1"/>
    <col min="2" max="2" width="9.109375" style="113"/>
    <col min="3" max="3" width="8.88671875" style="113" customWidth="1"/>
    <col min="4" max="4" width="7.5546875" style="113" customWidth="1"/>
    <col min="5" max="5" width="10.33203125" style="113" customWidth="1"/>
    <col min="6" max="6" width="9.109375" style="113"/>
    <col min="7" max="7" width="6.88671875" style="113" customWidth="1"/>
    <col min="8" max="8" width="10.109375" style="113" customWidth="1"/>
    <col min="9" max="16384" width="9.109375" style="113"/>
  </cols>
  <sheetData>
    <row r="1" spans="1:8" ht="15" customHeight="1" x14ac:dyDescent="0.3">
      <c r="A1" s="257" t="s">
        <v>126</v>
      </c>
      <c r="B1" s="240" t="s">
        <v>76</v>
      </c>
      <c r="C1" s="247" t="s">
        <v>124</v>
      </c>
      <c r="D1" s="247"/>
      <c r="E1" s="247"/>
      <c r="F1" s="247"/>
      <c r="G1" s="247"/>
      <c r="H1" s="247"/>
    </row>
    <row r="2" spans="1:8" ht="15" customHeight="1" x14ac:dyDescent="0.3">
      <c r="A2" s="257"/>
      <c r="B2" s="240"/>
      <c r="C2" s="240" t="s">
        <v>5</v>
      </c>
      <c r="D2" s="240" t="s">
        <v>82</v>
      </c>
      <c r="E2" s="240" t="s">
        <v>90</v>
      </c>
      <c r="F2" s="240" t="s">
        <v>6</v>
      </c>
      <c r="G2" s="240" t="s">
        <v>125</v>
      </c>
      <c r="H2" s="240" t="s">
        <v>89</v>
      </c>
    </row>
    <row r="3" spans="1:8" ht="84.75" customHeight="1" x14ac:dyDescent="0.3">
      <c r="A3" s="257"/>
      <c r="B3" s="240"/>
      <c r="C3" s="240"/>
      <c r="D3" s="240"/>
      <c r="E3" s="240"/>
      <c r="F3" s="240"/>
      <c r="G3" s="240"/>
      <c r="H3" s="240"/>
    </row>
    <row r="4" spans="1:8" ht="28.2" x14ac:dyDescent="0.3">
      <c r="A4" s="134" t="s">
        <v>7</v>
      </c>
      <c r="B4" s="131">
        <f>'КП актуал. ноември'!E10</f>
        <v>2632917</v>
      </c>
      <c r="C4" s="130">
        <f>'КП актуал. ноември'!F10</f>
        <v>322793</v>
      </c>
      <c r="D4" s="130">
        <f>'КП актуал. ноември'!G10</f>
        <v>705</v>
      </c>
      <c r="E4" s="130">
        <f>'КП актуал. ноември'!H10</f>
        <v>26250</v>
      </c>
      <c r="F4" s="130">
        <f>'КП актуал. ноември'!I10</f>
        <v>590078</v>
      </c>
      <c r="G4" s="130">
        <f>'КП актуал. ноември'!J10</f>
        <v>35249</v>
      </c>
      <c r="H4" s="130">
        <f>'КП актуал. ноември'!L10</f>
        <v>1657902</v>
      </c>
    </row>
    <row r="5" spans="1:8" ht="33.75" customHeight="1" x14ac:dyDescent="0.3">
      <c r="A5" s="134" t="s">
        <v>16</v>
      </c>
      <c r="B5" s="131">
        <f>'КП актуал. ноември'!E60</f>
        <v>290641</v>
      </c>
      <c r="C5" s="130">
        <f>'КП актуал. ноември'!F60</f>
        <v>202607</v>
      </c>
      <c r="D5" s="130">
        <f>'КП актуал. ноември'!G60</f>
        <v>0</v>
      </c>
      <c r="E5" s="130">
        <f>'КП актуал. ноември'!H60</f>
        <v>78982</v>
      </c>
      <c r="F5" s="130">
        <f>'КП актуал. ноември'!I60</f>
        <v>0</v>
      </c>
      <c r="G5" s="130">
        <f>'КП актуал. ноември'!J60</f>
        <v>0</v>
      </c>
      <c r="H5" s="130">
        <f>'КП актуал. ноември'!L60</f>
        <v>0</v>
      </c>
    </row>
    <row r="6" spans="1:8" ht="52.5" customHeight="1" x14ac:dyDescent="0.3">
      <c r="A6" s="134" t="s">
        <v>22</v>
      </c>
      <c r="B6" s="131">
        <f>'КП актуал. ноември'!E94</f>
        <v>26864</v>
      </c>
      <c r="C6" s="130">
        <f>'КП актуал. ноември'!F94</f>
        <v>0</v>
      </c>
      <c r="D6" s="130">
        <f>'КП актуал. ноември'!G94</f>
        <v>26864</v>
      </c>
      <c r="E6" s="130">
        <f>'КП актуал. ноември'!H94</f>
        <v>0</v>
      </c>
      <c r="F6" s="130">
        <f>'КП актуал. ноември'!I94</f>
        <v>0</v>
      </c>
      <c r="G6" s="130">
        <f>'КП актуал. ноември'!J94</f>
        <v>0</v>
      </c>
      <c r="H6" s="130">
        <f>'КП актуал. ноември'!L94</f>
        <v>0</v>
      </c>
    </row>
    <row r="7" spans="1:8" ht="33" customHeight="1" x14ac:dyDescent="0.3">
      <c r="A7" s="134" t="s">
        <v>26</v>
      </c>
      <c r="B7" s="131">
        <f>'КП актуал. ноември'!E97</f>
        <v>280</v>
      </c>
      <c r="C7" s="130">
        <f>'КП актуал. ноември'!F97</f>
        <v>0</v>
      </c>
      <c r="D7" s="130">
        <f>'КП актуал. ноември'!G97</f>
        <v>280</v>
      </c>
      <c r="E7" s="130">
        <f>'КП актуал. ноември'!H97</f>
        <v>0</v>
      </c>
      <c r="F7" s="130">
        <f>'КП актуал. ноември'!I97</f>
        <v>0</v>
      </c>
      <c r="G7" s="130">
        <f>'КП актуал. ноември'!J97</f>
        <v>0</v>
      </c>
      <c r="H7" s="130">
        <f>'КП актуал. ноември'!L97</f>
        <v>0</v>
      </c>
    </row>
    <row r="8" spans="1:8" x14ac:dyDescent="0.3">
      <c r="A8" s="132" t="s">
        <v>123</v>
      </c>
      <c r="B8" s="133">
        <f>SUM(B4:B7)</f>
        <v>2950702</v>
      </c>
      <c r="C8" s="133">
        <f t="shared" ref="C8:H8" si="0">SUM(C4:C7)</f>
        <v>525400</v>
      </c>
      <c r="D8" s="133">
        <f t="shared" si="0"/>
        <v>27849</v>
      </c>
      <c r="E8" s="133">
        <f t="shared" si="0"/>
        <v>105232</v>
      </c>
      <c r="F8" s="133">
        <f t="shared" si="0"/>
        <v>590078</v>
      </c>
      <c r="G8" s="133">
        <f t="shared" si="0"/>
        <v>35249</v>
      </c>
      <c r="H8" s="133">
        <f t="shared" si="0"/>
        <v>1657902</v>
      </c>
    </row>
  </sheetData>
  <mergeCells count="9">
    <mergeCell ref="A1:A3"/>
    <mergeCell ref="B1:B3"/>
    <mergeCell ref="C1:H1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7" workbookViewId="0">
      <selection sqref="A1:F15"/>
    </sheetView>
  </sheetViews>
  <sheetFormatPr defaultColWidth="9.109375" defaultRowHeight="14.4" x14ac:dyDescent="0.3"/>
  <cols>
    <col min="1" max="1" width="4.6640625" style="113" customWidth="1"/>
    <col min="2" max="2" width="10.88671875" style="113" customWidth="1"/>
    <col min="3" max="3" width="36.33203125" style="113" customWidth="1"/>
    <col min="4" max="4" width="15.88671875" style="113" customWidth="1"/>
    <col min="5" max="16384" width="9.109375" style="113"/>
  </cols>
  <sheetData>
    <row r="1" spans="1:6" ht="20.399999999999999" x14ac:dyDescent="0.35">
      <c r="A1" s="259" t="s">
        <v>114</v>
      </c>
      <c r="B1" s="259"/>
      <c r="C1" s="259"/>
      <c r="D1" s="259"/>
      <c r="E1" s="259"/>
      <c r="F1" s="259"/>
    </row>
    <row r="2" spans="1:6" ht="45" customHeight="1" x14ac:dyDescent="0.3">
      <c r="A2" s="260" t="s">
        <v>115</v>
      </c>
      <c r="B2" s="260"/>
      <c r="C2" s="260"/>
      <c r="D2" s="260"/>
      <c r="E2" s="260"/>
      <c r="F2" s="260"/>
    </row>
    <row r="3" spans="1:6" x14ac:dyDescent="0.3">
      <c r="A3" s="261" t="s">
        <v>103</v>
      </c>
      <c r="B3" s="261" t="s">
        <v>100</v>
      </c>
      <c r="C3" s="261" t="s">
        <v>101</v>
      </c>
      <c r="D3" s="261" t="s">
        <v>99</v>
      </c>
      <c r="E3" s="261" t="s">
        <v>102</v>
      </c>
      <c r="F3" s="261"/>
    </row>
    <row r="4" spans="1:6" ht="71.25" customHeight="1" x14ac:dyDescent="0.3">
      <c r="A4" s="261"/>
      <c r="B4" s="261"/>
      <c r="C4" s="261"/>
      <c r="D4" s="261"/>
      <c r="E4" s="135" t="s">
        <v>97</v>
      </c>
      <c r="F4" s="135" t="s">
        <v>98</v>
      </c>
    </row>
    <row r="5" spans="1:6" ht="69" x14ac:dyDescent="0.3">
      <c r="A5" s="136">
        <v>1</v>
      </c>
      <c r="B5" s="136">
        <v>1404</v>
      </c>
      <c r="C5" s="136" t="s">
        <v>104</v>
      </c>
      <c r="D5" s="136">
        <v>2249100</v>
      </c>
      <c r="E5" s="136">
        <v>2249100</v>
      </c>
      <c r="F5" s="136"/>
    </row>
    <row r="6" spans="1:6" ht="82.8" x14ac:dyDescent="0.3">
      <c r="A6" s="136">
        <v>2</v>
      </c>
      <c r="B6" s="136">
        <v>1405</v>
      </c>
      <c r="C6" s="136" t="s">
        <v>105</v>
      </c>
      <c r="D6" s="137">
        <v>4308600</v>
      </c>
      <c r="E6" s="137">
        <v>2094100</v>
      </c>
      <c r="F6" s="137">
        <f>D6-E6</f>
        <v>2214500</v>
      </c>
    </row>
    <row r="7" spans="1:6" ht="27.6" x14ac:dyDescent="0.3">
      <c r="A7" s="136">
        <v>3</v>
      </c>
      <c r="B7" s="136">
        <v>1406</v>
      </c>
      <c r="C7" s="136" t="s">
        <v>106</v>
      </c>
      <c r="D7" s="137">
        <v>2258300</v>
      </c>
      <c r="E7" s="137">
        <v>1129200</v>
      </c>
      <c r="F7" s="137">
        <f>D7-E7</f>
        <v>1129100</v>
      </c>
    </row>
    <row r="8" spans="1:6" ht="41.4" x14ac:dyDescent="0.3">
      <c r="A8" s="136">
        <v>4</v>
      </c>
      <c r="B8" s="136">
        <v>1407</v>
      </c>
      <c r="C8" s="136" t="s">
        <v>107</v>
      </c>
      <c r="D8" s="136">
        <v>639000</v>
      </c>
      <c r="E8" s="136">
        <v>639000</v>
      </c>
      <c r="F8" s="136"/>
    </row>
    <row r="9" spans="1:6" ht="41.4" x14ac:dyDescent="0.3">
      <c r="A9" s="136">
        <v>5</v>
      </c>
      <c r="B9" s="136">
        <v>1408</v>
      </c>
      <c r="C9" s="136" t="s">
        <v>108</v>
      </c>
      <c r="D9" s="137">
        <v>344100</v>
      </c>
      <c r="E9" s="137">
        <v>344100</v>
      </c>
      <c r="F9" s="136"/>
    </row>
    <row r="10" spans="1:6" ht="82.8" x14ac:dyDescent="0.3">
      <c r="A10" s="136">
        <v>6</v>
      </c>
      <c r="B10" s="136">
        <v>1409</v>
      </c>
      <c r="C10" s="136" t="s">
        <v>127</v>
      </c>
      <c r="D10" s="137">
        <v>310900</v>
      </c>
      <c r="E10" s="136">
        <v>310900</v>
      </c>
      <c r="F10" s="137">
        <f>D10-E10</f>
        <v>0</v>
      </c>
    </row>
    <row r="11" spans="1:6" ht="41.4" x14ac:dyDescent="0.3">
      <c r="A11" s="136">
        <v>7</v>
      </c>
      <c r="B11" s="136">
        <v>1410</v>
      </c>
      <c r="C11" s="136" t="s">
        <v>109</v>
      </c>
      <c r="D11" s="136">
        <v>232000</v>
      </c>
      <c r="E11" s="136">
        <v>232000</v>
      </c>
      <c r="F11" s="136"/>
    </row>
    <row r="12" spans="1:6" ht="55.2" x14ac:dyDescent="0.3">
      <c r="A12" s="136">
        <v>8</v>
      </c>
      <c r="B12" s="136">
        <v>1411</v>
      </c>
      <c r="C12" s="136" t="s">
        <v>110</v>
      </c>
      <c r="D12" s="137">
        <v>215700</v>
      </c>
      <c r="E12" s="137">
        <v>215700</v>
      </c>
      <c r="F12" s="136"/>
    </row>
    <row r="13" spans="1:6" ht="58.5" customHeight="1" x14ac:dyDescent="0.3">
      <c r="A13" s="136">
        <v>9</v>
      </c>
      <c r="B13" s="136">
        <v>1412</v>
      </c>
      <c r="C13" s="136" t="s">
        <v>111</v>
      </c>
      <c r="D13" s="137">
        <v>197500</v>
      </c>
      <c r="E13" s="137">
        <v>197500</v>
      </c>
      <c r="F13" s="136"/>
    </row>
    <row r="14" spans="1:6" ht="41.4" x14ac:dyDescent="0.3">
      <c r="A14" s="138">
        <v>10</v>
      </c>
      <c r="B14" s="138">
        <v>1625</v>
      </c>
      <c r="C14" s="138" t="s">
        <v>112</v>
      </c>
      <c r="D14" s="138">
        <v>242200</v>
      </c>
      <c r="E14" s="138">
        <v>242200</v>
      </c>
      <c r="F14" s="138"/>
    </row>
    <row r="15" spans="1:6" ht="30.75" customHeight="1" x14ac:dyDescent="0.3">
      <c r="A15" s="258" t="s">
        <v>113</v>
      </c>
      <c r="B15" s="258"/>
      <c r="C15" s="258"/>
      <c r="D15" s="139">
        <f>SUM(D5:D14)</f>
        <v>10997400</v>
      </c>
      <c r="E15" s="139">
        <f>SUM(E5:E14)</f>
        <v>7653800</v>
      </c>
      <c r="F15" s="140">
        <f>SUM(F6:F14)</f>
        <v>3343600</v>
      </c>
    </row>
    <row r="16" spans="1:6" x14ac:dyDescent="0.3">
      <c r="A16" s="114"/>
      <c r="B16" s="114"/>
      <c r="C16" s="114"/>
      <c r="D16" s="114"/>
      <c r="E16" s="114"/>
      <c r="F16" s="114"/>
    </row>
    <row r="17" spans="1:6" x14ac:dyDescent="0.3">
      <c r="A17" s="114"/>
      <c r="B17" s="114"/>
      <c r="C17" s="114"/>
      <c r="D17" s="114"/>
      <c r="E17" s="114"/>
      <c r="F17" s="114"/>
    </row>
    <row r="18" spans="1:6" x14ac:dyDescent="0.3">
      <c r="A18" s="114"/>
      <c r="B18" s="114"/>
      <c r="C18" s="114" t="s">
        <v>122</v>
      </c>
      <c r="D18" s="114"/>
      <c r="E18" s="114"/>
      <c r="F18" s="114"/>
    </row>
    <row r="19" spans="1:6" x14ac:dyDescent="0.3">
      <c r="A19" s="114"/>
      <c r="B19" s="114"/>
      <c r="C19" s="114"/>
      <c r="D19" s="114"/>
      <c r="E19" s="114"/>
      <c r="F19" s="114"/>
    </row>
    <row r="20" spans="1:6" x14ac:dyDescent="0.3">
      <c r="A20" s="114"/>
      <c r="B20" s="114"/>
      <c r="C20" s="114"/>
      <c r="D20" s="114"/>
      <c r="E20" s="114"/>
      <c r="F20" s="114"/>
    </row>
    <row r="21" spans="1:6" x14ac:dyDescent="0.3">
      <c r="A21" s="114"/>
      <c r="B21" s="114"/>
      <c r="C21" s="114"/>
      <c r="D21" s="114"/>
      <c r="E21" s="114"/>
      <c r="F21" s="114"/>
    </row>
  </sheetData>
  <mergeCells count="8">
    <mergeCell ref="A15:C15"/>
    <mergeCell ref="A1:F1"/>
    <mergeCell ref="A2:F2"/>
    <mergeCell ref="A3:A4"/>
    <mergeCell ref="B3:B4"/>
    <mergeCell ref="E3:F3"/>
    <mergeCell ref="C3:C4"/>
    <mergeCell ref="D3:D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5</vt:i4>
      </vt:variant>
    </vt:vector>
  </HeadingPairs>
  <TitlesOfParts>
    <vt:vector size="5" baseType="lpstr">
      <vt:lpstr>КП 2024-1_3 (2)</vt:lpstr>
      <vt:lpstr>КП актуал. ноември</vt:lpstr>
      <vt:lpstr>Лист1</vt:lpstr>
      <vt:lpstr> Справка- Прил.3 към ЗДБРБ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G500</dc:creator>
  <cp:lastModifiedBy>ObSavet</cp:lastModifiedBy>
  <cp:lastPrinted>2024-11-21T11:19:46Z</cp:lastPrinted>
  <dcterms:created xsi:type="dcterms:W3CDTF">2023-02-07T02:44:58Z</dcterms:created>
  <dcterms:modified xsi:type="dcterms:W3CDTF">2024-12-04T14:20:43Z</dcterms:modified>
</cp:coreProperties>
</file>